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480" yWindow="45" windowWidth="7980" windowHeight="6030" firstSheet="1" activeTab="1"/>
  </bookViews>
  <sheets>
    <sheet name="ZV_Tarif" sheetId="1" state="hidden" r:id="rId1"/>
    <sheet name="ZV_Tarif (B)" sheetId="2" r:id="rId2"/>
  </sheets>
  <definedNames/>
  <calcPr fullCalcOnLoad="1"/>
</workbook>
</file>

<file path=xl/sharedStrings.xml><?xml version="1.0" encoding="utf-8"?>
<sst xmlns="http://schemas.openxmlformats.org/spreadsheetml/2006/main" count="28" uniqueCount="20">
  <si>
    <t>Alter</t>
  </si>
  <si>
    <t>Jahresrente</t>
  </si>
  <si>
    <t>Entgeltumwandlung
(Jahresbetrag)</t>
  </si>
  <si>
    <t>Rentenbaustein</t>
  </si>
  <si>
    <t>Verrentungs-
faktor</t>
  </si>
  <si>
    <t>Garantierte Rentenanwartschaft (ohne Überschussbeteiligung)</t>
  </si>
  <si>
    <t>*</t>
  </si>
  <si>
    <t>mtl. Rentenanwartschaft zum 60. Lebensjahr:</t>
  </si>
  <si>
    <t>mtl. Rentenanwartschaft zum 65. Lebensjahr:</t>
  </si>
  <si>
    <t>Künftige Veränderungen des pensionsfähigen Einkommens oder der Beitrags-
bemessungsgrenze ergeben auch eine Veränderung der vorausberechneten Werte. Etwaige bestehende Anwartschaften sind gültig, finden hier aber keine Berücksichtigung. Grundsätzlich gilt die Satzung der Pensionskasse HT Troplast VVaG</t>
  </si>
  <si>
    <r>
      <t>*</t>
    </r>
    <r>
      <rPr>
        <b/>
        <sz val="10"/>
        <rFont val="Arial"/>
        <family val="2"/>
      </rPr>
      <t xml:space="preserve"> bei Inanspruchnahme der vorgezogenen Altersrente erfolgt ein versicherungs-
  mathematischer Abschlag bzw. bei Verzicht auf eine Hinterbliebenenrente ein 
  entsprechender Aufschlag </t>
    </r>
  </si>
  <si>
    <r>
      <t xml:space="preserve">Alter </t>
    </r>
    <r>
      <rPr>
        <b/>
        <sz val="9"/>
        <rFont val="Arial"/>
        <family val="2"/>
      </rPr>
      <t>(zum Jahresende):</t>
    </r>
  </si>
  <si>
    <t>Zusatzversicherungstarif (A): Hochrechnung</t>
  </si>
  <si>
    <r>
      <t xml:space="preserve">Brutto-Entgeltumwandlung </t>
    </r>
    <r>
      <rPr>
        <b/>
        <sz val="9"/>
        <rFont val="Arial"/>
        <family val="2"/>
      </rPr>
      <t>(Jahressumme / inkl. AG-Zuschuß):
(max. 4% der Beitragsbemessungsgrenze der allg. Rentenversicherung 2.976 € + zusätzlich 1.800 € steuerfrei)</t>
    </r>
  </si>
  <si>
    <t xml:space="preserve">Jahre </t>
  </si>
  <si>
    <t>Wandlungsbetrag?</t>
  </si>
  <si>
    <r>
      <t>*</t>
    </r>
    <r>
      <rPr>
        <b/>
        <sz val="10"/>
        <rFont val="Arial"/>
        <family val="2"/>
      </rPr>
      <t xml:space="preserve"> bei Inanspruchnahme der vorgezogenen Altersrente erfolgt ein versicherungs mathematischer Abschlag bzw. bei Verzicht auf eine Hinterbliebenenrente ein 
  entsprechender Aufschlag </t>
    </r>
  </si>
  <si>
    <t>gewünschte mtl. Rente zum 65. Lebensjahr:</t>
  </si>
  <si>
    <t>Zusatzversicherungstarif (B): Hochrechnung</t>
  </si>
  <si>
    <t>Ihr monatlich aufzuwendener Brutto-Entgeltumwandlungsgrundbetrag 
(max.  Jährlich 8% der Beitragsbemessungsgrenze der allg. Rentenversicherung 7.248 €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</si>
</sst>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0\ _€_-;\-* #,##0.000\ _€_-;_-* &quot;-&quot;??\ _€_-;_-@_-"/>
    <numFmt numFmtId="165" formatCode="_-* #,##0.0\ _€_-;\-* #,##0.0\ _€_-;_-* &quot;-&quot;??\ _€_-;_-@_-"/>
    <numFmt numFmtId="166" formatCode="_-* #,##0\ _€_-;\-* #,##0\ _€_-;_-* &quot;-&quot;??\ _€_-;_-@_-"/>
    <numFmt numFmtId="167" formatCode="_-* #,##0.0\ &quot;€&quot;_-;\-* #,##0.0\ &quot;€&quot;_-;_-* &quot;-&quot;??\ &quot;€&quot;_-;_-@_-"/>
    <numFmt numFmtId="168" formatCode="_-* #,##0\ &quot;€&quot;_-;\-* #,##0\ &quot;€&quot;_-;_-* &quot;-&quot;??\ &quot;€&quot;_-;_-@_-"/>
    <numFmt numFmtId="169" formatCode="0.0"/>
    <numFmt numFmtId="170" formatCode="_-* #,##0.000\ &quot;€&quot;_-;\-* #,##0.000\ &quot;€&quot;_-;_-* &quot;-&quot;??\ &quot;€&quot;_-;_-@_-"/>
    <numFmt numFmtId="171" formatCode="_-* #,##0.0000\ &quot;€&quot;_-;\-* #,##0.0000\ &quot;€&quot;_-;_-* &quot;-&quot;??\ &quot;€&quot;_-;_-@_-"/>
    <numFmt numFmtId="172" formatCode="_-* #,##0.00000\ &quot;€&quot;_-;\-* #,##0.00000\ &quot;€&quot;_-;_-* &quot;-&quot;??\ &quot;€&quot;_-;_-@_-"/>
    <numFmt numFmtId="173" formatCode="0.00\ &quot;%&quot;"/>
    <numFmt numFmtId="174" formatCode="0.0%"/>
    <numFmt numFmtId="175" formatCode="#,##0.00_ ;\-#,##0.00\ "/>
    <numFmt numFmtId="176" formatCode="#,##0.00&quot;€&quot;;[Red]\-#,##0.00\ &quot;€&quot;"/>
    <numFmt numFmtId="177" formatCode="_-* #,##0.00\ &quot;€&quot;_-;\-* #,##0\ &quot;€&quot;_-;_-* &quot;-&quot;\ &quot;€&quot;_-;_-@_-"/>
    <numFmt numFmtId="178" formatCode="0.000000"/>
    <numFmt numFmtId="179" formatCode="0.00000"/>
    <numFmt numFmtId="180" formatCode="0.0000"/>
    <numFmt numFmtId="181" formatCode="0.000"/>
    <numFmt numFmtId="182" formatCode="0.0\ &quot;%&quot;"/>
    <numFmt numFmtId="183" formatCode="0.000\ &quot;%&quot;"/>
    <numFmt numFmtId="184" formatCode="0.0000\ &quot;%&quot;"/>
    <numFmt numFmtId="185" formatCode="_-* #,##0.0000\ &quot;€&quot;_-;\-* #,##0.0000\ &quot;€&quot;_-;_-* &quot;-&quot;????\ &quot;€&quot;_-;_-@_-"/>
    <numFmt numFmtId="186" formatCode="_-* #,##0.00000\ &quot;€&quot;_-;\-* #,##0.00000\ &quot;€&quot;_-;_-* &quot;-&quot;????\ &quot;€&quot;_-;_-@_-"/>
    <numFmt numFmtId="187" formatCode="_-* #,##0.000\ &quot;€&quot;_-;\-* #,##0.000\ &quot;€&quot;_-;_-* &quot;-&quot;????\ &quot;€&quot;_-;_-@_-"/>
    <numFmt numFmtId="188" formatCode="_-* #,##0.00\ &quot;€&quot;_-;\-* #,##0.00\ &quot;€&quot;_-;_-* &quot;-&quot;????\ &quot;€&quot;_-;_-@_-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5999600291252136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6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44" fontId="0" fillId="0" borderId="0" xfId="45" applyFont="1" applyFill="1" applyBorder="1" applyAlignment="1">
      <alignment horizontal="right"/>
    </xf>
    <xf numFmtId="0" fontId="0" fillId="33" borderId="10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/>
      <protection hidden="1"/>
    </xf>
    <xf numFmtId="44" fontId="2" fillId="0" borderId="0" xfId="45" applyFont="1" applyFill="1" applyBorder="1" applyAlignment="1" applyProtection="1">
      <alignment horizontal="right"/>
      <protection hidden="1"/>
    </xf>
    <xf numFmtId="44" fontId="0" fillId="0" borderId="0" xfId="0" applyNumberFormat="1" applyFill="1" applyAlignment="1" applyProtection="1">
      <alignment horizontal="center"/>
      <protection hidden="1"/>
    </xf>
    <xf numFmtId="0" fontId="4" fillId="34" borderId="0" xfId="0" applyFont="1" applyFill="1" applyAlignment="1" applyProtection="1">
      <alignment horizontal="center" vertical="center" wrapText="1"/>
      <protection hidden="1"/>
    </xf>
    <xf numFmtId="0" fontId="4" fillId="34" borderId="0" xfId="0" applyFont="1" applyFill="1" applyAlignment="1" applyProtection="1">
      <alignment horizontal="center" wrapText="1"/>
      <protection hidden="1"/>
    </xf>
    <xf numFmtId="0" fontId="0" fillId="35" borderId="11" xfId="47" applyNumberFormat="1" applyFont="1" applyFill="1" applyBorder="1" applyAlignment="1" applyProtection="1">
      <alignment horizontal="center"/>
      <protection hidden="1"/>
    </xf>
    <xf numFmtId="173" fontId="0" fillId="0" borderId="0" xfId="47" applyNumberFormat="1" applyFont="1" applyAlignment="1" applyProtection="1">
      <alignment horizontal="center"/>
      <protection hidden="1"/>
    </xf>
    <xf numFmtId="44" fontId="0" fillId="0" borderId="0" xfId="0" applyNumberFormat="1" applyAlignment="1" applyProtection="1">
      <alignment/>
      <protection hidden="1"/>
    </xf>
    <xf numFmtId="9" fontId="0" fillId="0" borderId="0" xfId="0" applyNumberFormat="1" applyAlignment="1" applyProtection="1">
      <alignment/>
      <protection hidden="1"/>
    </xf>
    <xf numFmtId="0" fontId="0" fillId="0" borderId="12" xfId="47" applyNumberFormat="1" applyFont="1" applyBorder="1" applyAlignment="1" applyProtection="1">
      <alignment horizontal="center"/>
      <protection hidden="1"/>
    </xf>
    <xf numFmtId="0" fontId="0" fillId="35" borderId="12" xfId="47" applyNumberFormat="1" applyFont="1" applyFill="1" applyBorder="1" applyAlignment="1" applyProtection="1">
      <alignment horizontal="center"/>
      <protection hidden="1"/>
    </xf>
    <xf numFmtId="44" fontId="0" fillId="35" borderId="12" xfId="45" applyFont="1" applyFill="1" applyBorder="1" applyAlignment="1" applyProtection="1">
      <alignment/>
      <protection hidden="1"/>
    </xf>
    <xf numFmtId="173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13" xfId="47" applyNumberFormat="1" applyFont="1" applyBorder="1" applyAlignment="1" applyProtection="1">
      <alignment horizontal="center"/>
      <protection hidden="1"/>
    </xf>
    <xf numFmtId="0" fontId="0" fillId="0" borderId="13" xfId="0" applyBorder="1" applyAlignment="1" applyProtection="1">
      <alignment/>
      <protection hidden="1"/>
    </xf>
    <xf numFmtId="44" fontId="2" fillId="0" borderId="0" xfId="45" applyFont="1" applyAlignment="1" applyProtection="1">
      <alignment/>
      <protection hidden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/>
    </xf>
    <xf numFmtId="0" fontId="0" fillId="0" borderId="13" xfId="0" applyBorder="1" applyAlignment="1" applyProtection="1">
      <alignment horizontal="right" indent="2"/>
      <protection hidden="1"/>
    </xf>
    <xf numFmtId="8" fontId="0" fillId="35" borderId="12" xfId="45" applyNumberFormat="1" applyFont="1" applyFill="1" applyBorder="1" applyAlignment="1" applyProtection="1">
      <alignment/>
      <protection hidden="1"/>
    </xf>
    <xf numFmtId="8" fontId="0" fillId="35" borderId="12" xfId="45" applyNumberFormat="1" applyFont="1" applyFill="1" applyBorder="1" applyAlignment="1" applyProtection="1">
      <alignment horizontal="center"/>
      <protection hidden="1"/>
    </xf>
    <xf numFmtId="8" fontId="0" fillId="0" borderId="12" xfId="45" applyNumberFormat="1" applyFont="1" applyBorder="1" applyAlignment="1" applyProtection="1">
      <alignment horizontal="center"/>
      <protection hidden="1"/>
    </xf>
    <xf numFmtId="173" fontId="0" fillId="35" borderId="11" xfId="50" applyNumberFormat="1" applyFont="1" applyFill="1" applyBorder="1" applyAlignment="1" applyProtection="1">
      <alignment horizontal="right" indent="3"/>
      <protection hidden="1"/>
    </xf>
    <xf numFmtId="173" fontId="0" fillId="0" borderId="12" xfId="50" applyNumberFormat="1" applyFont="1" applyBorder="1" applyAlignment="1" applyProtection="1">
      <alignment horizontal="right" indent="3"/>
      <protection hidden="1"/>
    </xf>
    <xf numFmtId="173" fontId="0" fillId="35" borderId="12" xfId="50" applyNumberFormat="1" applyFont="1" applyFill="1" applyBorder="1" applyAlignment="1" applyProtection="1">
      <alignment horizontal="right" indent="3"/>
      <protection hidden="1"/>
    </xf>
    <xf numFmtId="173" fontId="0" fillId="0" borderId="12" xfId="0" applyNumberFormat="1" applyBorder="1" applyAlignment="1" applyProtection="1">
      <alignment horizontal="right" indent="3"/>
      <protection hidden="1"/>
    </xf>
    <xf numFmtId="0" fontId="0" fillId="35" borderId="12" xfId="0" applyFill="1" applyBorder="1" applyAlignment="1" applyProtection="1">
      <alignment horizontal="right" indent="3"/>
      <protection hidden="1"/>
    </xf>
    <xf numFmtId="44" fontId="0" fillId="0" borderId="14" xfId="45" applyFont="1" applyFill="1" applyBorder="1" applyAlignment="1" applyProtection="1">
      <alignment horizontal="center" vertical="center"/>
      <protection locked="0"/>
    </xf>
    <xf numFmtId="8" fontId="2" fillId="33" borderId="10" xfId="45" applyNumberFormat="1" applyFont="1" applyFill="1" applyBorder="1" applyAlignment="1" applyProtection="1">
      <alignment horizontal="center" vertical="top"/>
      <protection hidden="1"/>
    </xf>
    <xf numFmtId="0" fontId="6" fillId="0" borderId="0" xfId="0" applyFont="1" applyAlignment="1" applyProtection="1">
      <alignment/>
      <protection hidden="1"/>
    </xf>
    <xf numFmtId="8" fontId="0" fillId="33" borderId="12" xfId="45" applyNumberFormat="1" applyFont="1" applyFill="1" applyBorder="1" applyAlignment="1" applyProtection="1">
      <alignment horizontal="center" vertical="top"/>
      <protection locked="0"/>
    </xf>
    <xf numFmtId="8" fontId="0" fillId="0" borderId="0" xfId="0" applyNumberFormat="1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8" fontId="2" fillId="0" borderId="0" xfId="45" applyNumberFormat="1" applyFont="1" applyFill="1" applyBorder="1" applyAlignment="1" applyProtection="1">
      <alignment horizontal="center" vertical="top"/>
      <protection hidden="1"/>
    </xf>
    <xf numFmtId="0" fontId="8" fillId="0" borderId="0" xfId="0" applyFont="1" applyAlignment="1" applyProtection="1">
      <alignment horizontal="left"/>
      <protection hidden="1"/>
    </xf>
    <xf numFmtId="0" fontId="9" fillId="0" borderId="0" xfId="0" applyFont="1" applyAlignment="1">
      <alignment/>
    </xf>
    <xf numFmtId="173" fontId="0" fillId="0" borderId="0" xfId="0" applyNumberFormat="1" applyAlignment="1" applyProtection="1">
      <alignment/>
      <protection hidden="1"/>
    </xf>
    <xf numFmtId="2" fontId="0" fillId="0" borderId="0" xfId="0" applyNumberFormat="1" applyAlignment="1">
      <alignment/>
    </xf>
    <xf numFmtId="188" fontId="0" fillId="0" borderId="0" xfId="0" applyNumberFormat="1" applyAlignment="1">
      <alignment/>
    </xf>
    <xf numFmtId="0" fontId="2" fillId="0" borderId="0" xfId="0" applyFont="1" applyAlignment="1" applyProtection="1">
      <alignment horizontal="right" vertical="center"/>
      <protection hidden="1"/>
    </xf>
    <xf numFmtId="8" fontId="2" fillId="0" borderId="0" xfId="0" applyNumberFormat="1" applyFont="1" applyAlignment="1">
      <alignment horizontal="right"/>
    </xf>
    <xf numFmtId="8" fontId="2" fillId="36" borderId="10" xfId="45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ill="1" applyBorder="1" applyAlignment="1">
      <alignment/>
    </xf>
    <xf numFmtId="4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0" fillId="0" borderId="15" xfId="0" applyFill="1" applyBorder="1" applyAlignment="1">
      <alignment/>
    </xf>
    <xf numFmtId="4" fontId="0" fillId="0" borderId="18" xfId="0" applyNumberFormat="1" applyBorder="1" applyAlignment="1">
      <alignment/>
    </xf>
    <xf numFmtId="0" fontId="0" fillId="0" borderId="17" xfId="0" applyFill="1" applyBorder="1" applyAlignment="1">
      <alignment/>
    </xf>
    <xf numFmtId="0" fontId="2" fillId="10" borderId="10" xfId="0" applyFont="1" applyFill="1" applyBorder="1" applyAlignment="1" applyProtection="1">
      <alignment horizontal="center" vertical="center"/>
      <protection locked="0"/>
    </xf>
    <xf numFmtId="8" fontId="2" fillId="10" borderId="10" xfId="45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7" fillId="0" borderId="0" xfId="0" applyFont="1" applyAlignment="1" applyProtection="1">
      <alignment horizontal="center" wrapText="1"/>
      <protection hidden="1"/>
    </xf>
    <xf numFmtId="0" fontId="7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3</xdr:row>
      <xdr:rowOff>85725</xdr:rowOff>
    </xdr:from>
    <xdr:to>
      <xdr:col>6</xdr:col>
      <xdr:colOff>152400</xdr:colOff>
      <xdr:row>3</xdr:row>
      <xdr:rowOff>85725</xdr:rowOff>
    </xdr:to>
    <xdr:sp>
      <xdr:nvSpPr>
        <xdr:cNvPr id="1" name="Line 7"/>
        <xdr:cNvSpPr>
          <a:spLocks/>
        </xdr:cNvSpPr>
      </xdr:nvSpPr>
      <xdr:spPr>
        <a:xfrm flipH="1">
          <a:off x="5953125" y="64770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47625</xdr:colOff>
      <xdr:row>4</xdr:row>
      <xdr:rowOff>85725</xdr:rowOff>
    </xdr:from>
    <xdr:to>
      <xdr:col>6</xdr:col>
      <xdr:colOff>152400</xdr:colOff>
      <xdr:row>4</xdr:row>
      <xdr:rowOff>85725</xdr:rowOff>
    </xdr:to>
    <xdr:sp>
      <xdr:nvSpPr>
        <xdr:cNvPr id="2" name="Line 8"/>
        <xdr:cNvSpPr>
          <a:spLocks/>
        </xdr:cNvSpPr>
      </xdr:nvSpPr>
      <xdr:spPr>
        <a:xfrm flipH="1">
          <a:off x="5953125" y="8096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4</xdr:row>
      <xdr:rowOff>171450</xdr:rowOff>
    </xdr:from>
    <xdr:to>
      <xdr:col>4</xdr:col>
      <xdr:colOff>361950</xdr:colOff>
      <xdr:row>4</xdr:row>
      <xdr:rowOff>171450</xdr:rowOff>
    </xdr:to>
    <xdr:sp>
      <xdr:nvSpPr>
        <xdr:cNvPr id="1" name="Line 8"/>
        <xdr:cNvSpPr>
          <a:spLocks/>
        </xdr:cNvSpPr>
      </xdr:nvSpPr>
      <xdr:spPr>
        <a:xfrm flipH="1" flipV="1">
          <a:off x="5505450" y="9810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3</xdr:row>
      <xdr:rowOff>123825</xdr:rowOff>
    </xdr:from>
    <xdr:to>
      <xdr:col>4</xdr:col>
      <xdr:colOff>352425</xdr:colOff>
      <xdr:row>3</xdr:row>
      <xdr:rowOff>123825</xdr:rowOff>
    </xdr:to>
    <xdr:sp>
      <xdr:nvSpPr>
        <xdr:cNvPr id="2" name="Line 8"/>
        <xdr:cNvSpPr>
          <a:spLocks/>
        </xdr:cNvSpPr>
      </xdr:nvSpPr>
      <xdr:spPr>
        <a:xfrm flipH="1" flipV="1">
          <a:off x="5495925" y="6858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zoomScalePageLayoutView="0" workbookViewId="0" topLeftCell="A1">
      <selection activeCell="E66" sqref="E66"/>
    </sheetView>
  </sheetViews>
  <sheetFormatPr defaultColWidth="11.421875" defaultRowHeight="12.75"/>
  <cols>
    <col min="1" max="1" width="13.57421875" style="0" customWidth="1"/>
    <col min="2" max="2" width="21.8515625" style="0" customWidth="1"/>
    <col min="3" max="3" width="22.00390625" style="0" customWidth="1"/>
    <col min="4" max="4" width="15.140625" style="0" bestFit="1" customWidth="1"/>
    <col min="5" max="5" width="8.140625" style="0" bestFit="1" customWidth="1"/>
    <col min="6" max="6" width="7.8515625" style="0" bestFit="1" customWidth="1"/>
    <col min="7" max="7" width="2.28125" style="0" bestFit="1" customWidth="1"/>
    <col min="8" max="8" width="17.140625" style="0" customWidth="1"/>
    <col min="14" max="14" width="11.8515625" style="0" bestFit="1" customWidth="1"/>
  </cols>
  <sheetData>
    <row r="1" spans="1:6" ht="18.75">
      <c r="A1" s="44" t="s">
        <v>12</v>
      </c>
      <c r="F1" s="2"/>
    </row>
    <row r="2" spans="1:6" ht="12.75">
      <c r="A2" s="1" t="s">
        <v>5</v>
      </c>
      <c r="F2" s="1"/>
    </row>
    <row r="4" spans="1:9" ht="12.75">
      <c r="A4" s="61" t="s">
        <v>11</v>
      </c>
      <c r="B4" s="61"/>
      <c r="C4" s="61"/>
      <c r="D4" s="6">
        <v>35</v>
      </c>
      <c r="F4" s="61"/>
      <c r="G4" s="61"/>
      <c r="H4" s="61"/>
      <c r="I4" s="4"/>
    </row>
    <row r="5" spans="1:12" ht="38.25" customHeight="1">
      <c r="A5" s="62" t="s">
        <v>13</v>
      </c>
      <c r="B5" s="61"/>
      <c r="C5" s="61"/>
      <c r="D5" s="39">
        <v>4174.2</v>
      </c>
      <c r="F5" s="61"/>
      <c r="G5" s="61"/>
      <c r="H5" s="61"/>
      <c r="I5" s="5">
        <v>300</v>
      </c>
      <c r="J5">
        <v>35</v>
      </c>
      <c r="K5" t="s">
        <v>14</v>
      </c>
      <c r="L5" t="s">
        <v>15</v>
      </c>
    </row>
    <row r="6" spans="1:9" ht="8.25" customHeight="1">
      <c r="A6" s="25"/>
      <c r="B6" s="26"/>
      <c r="C6" s="26"/>
      <c r="D6" s="36"/>
      <c r="F6" s="3"/>
      <c r="G6" s="3"/>
      <c r="H6" s="3"/>
      <c r="I6" s="5"/>
    </row>
    <row r="7" spans="1:9" s="8" customFormat="1" ht="18">
      <c r="A7" s="7"/>
      <c r="B7" s="7"/>
      <c r="C7" s="7" t="s">
        <v>7</v>
      </c>
      <c r="D7" s="37">
        <f>SUM(D14:D56)/12</f>
        <v>878.0091868079999</v>
      </c>
      <c r="E7" s="38"/>
      <c r="F7" s="7"/>
      <c r="G7" s="43" t="s">
        <v>6</v>
      </c>
      <c r="H7" s="7"/>
      <c r="I7" s="9">
        <f>300</f>
        <v>300</v>
      </c>
    </row>
    <row r="8" spans="1:9" s="8" customFormat="1" ht="12.75">
      <c r="A8" s="7"/>
      <c r="B8" s="7"/>
      <c r="C8" s="7" t="s">
        <v>8</v>
      </c>
      <c r="D8" s="37">
        <f>SUM(D14:D61)/12</f>
        <v>982.5991942679999</v>
      </c>
      <c r="F8" s="7"/>
      <c r="G8" s="7"/>
      <c r="H8" s="7"/>
      <c r="I8" s="9"/>
    </row>
    <row r="9" spans="1:9" s="8" customFormat="1" ht="12.75">
      <c r="A9" s="7"/>
      <c r="B9" s="7"/>
      <c r="C9" s="7"/>
      <c r="D9" s="42"/>
      <c r="F9" s="7"/>
      <c r="G9" s="7"/>
      <c r="H9" s="7"/>
      <c r="I9" s="9"/>
    </row>
    <row r="10" spans="1:9" s="8" customFormat="1" ht="45.75" customHeight="1">
      <c r="A10" s="63" t="s">
        <v>9</v>
      </c>
      <c r="B10" s="64"/>
      <c r="C10" s="64"/>
      <c r="D10" s="64"/>
      <c r="F10" s="7"/>
      <c r="G10" s="7"/>
      <c r="H10" s="7"/>
      <c r="I10" s="9"/>
    </row>
    <row r="11" spans="1:4" s="8" customFormat="1" ht="8.25" customHeight="1">
      <c r="A11" s="7"/>
      <c r="B11" s="7"/>
      <c r="C11" s="7"/>
      <c r="D11" s="10"/>
    </row>
    <row r="12" s="8" customFormat="1" ht="7.5" customHeight="1"/>
    <row r="13" spans="1:4" s="8" customFormat="1" ht="25.5">
      <c r="A13" s="11" t="s">
        <v>0</v>
      </c>
      <c r="B13" s="11" t="s">
        <v>4</v>
      </c>
      <c r="C13" s="12" t="s">
        <v>2</v>
      </c>
      <c r="D13" s="11" t="s">
        <v>3</v>
      </c>
    </row>
    <row r="14" spans="1:14" s="8" customFormat="1" ht="12.75">
      <c r="A14" s="13">
        <v>18</v>
      </c>
      <c r="B14" s="31">
        <v>24.22</v>
      </c>
      <c r="C14" s="29">
        <f>IF($D$4&lt;=A14,$D$5,"")</f>
      </c>
      <c r="D14" s="29">
        <f>IF(C14="","",E14-F14)</f>
      </c>
      <c r="E14" s="41">
        <f aca="true" t="shared" si="0" ref="E14:E25">IF(C14="","",B14*C14/100)</f>
      </c>
      <c r="F14" s="15" t="e">
        <f>(E14*1.74/100)</f>
        <v>#VALUE!</v>
      </c>
      <c r="H14" s="14"/>
      <c r="I14" s="15"/>
      <c r="L14" s="15"/>
      <c r="M14" s="16"/>
      <c r="N14" s="15"/>
    </row>
    <row r="15" spans="1:14" s="8" customFormat="1" ht="12.75">
      <c r="A15" s="17">
        <v>19</v>
      </c>
      <c r="B15" s="32">
        <v>23.47</v>
      </c>
      <c r="C15" s="30">
        <f aca="true" t="shared" si="1" ref="C15:C61">IF($D$4&lt;=A15,$D$5,"")</f>
      </c>
      <c r="D15" s="30">
        <f>IF(C15="","",E15-F15)</f>
      </c>
      <c r="E15" s="41">
        <f t="shared" si="0"/>
      </c>
      <c r="F15" s="15" t="e">
        <f aca="true" t="shared" si="2" ref="F15:F61">(E15*1.74/100)</f>
        <v>#VALUE!</v>
      </c>
      <c r="H15" s="14"/>
      <c r="I15" s="15"/>
      <c r="L15" s="15"/>
      <c r="M15" s="16"/>
      <c r="N15" s="15"/>
    </row>
    <row r="16" spans="1:14" s="8" customFormat="1" ht="12.75">
      <c r="A16" s="18">
        <v>20</v>
      </c>
      <c r="B16" s="33">
        <v>22.74</v>
      </c>
      <c r="C16" s="29">
        <f t="shared" si="1"/>
      </c>
      <c r="D16" s="29">
        <f aca="true" t="shared" si="3" ref="D16:D61">IF(C16="","",E16-F16)</f>
      </c>
      <c r="E16" s="41">
        <f t="shared" si="0"/>
      </c>
      <c r="F16" s="15" t="e">
        <f t="shared" si="2"/>
        <v>#VALUE!</v>
      </c>
      <c r="H16" s="14"/>
      <c r="I16" s="15"/>
      <c r="L16" s="15"/>
      <c r="M16" s="16"/>
      <c r="N16" s="15"/>
    </row>
    <row r="17" spans="1:14" s="8" customFormat="1" ht="12.75">
      <c r="A17" s="17">
        <v>21</v>
      </c>
      <c r="B17" s="32">
        <v>22.03</v>
      </c>
      <c r="C17" s="30">
        <f t="shared" si="1"/>
      </c>
      <c r="D17" s="30">
        <f t="shared" si="3"/>
      </c>
      <c r="E17" s="41">
        <f t="shared" si="0"/>
      </c>
      <c r="F17" s="15" t="e">
        <f t="shared" si="2"/>
        <v>#VALUE!</v>
      </c>
      <c r="H17" s="14"/>
      <c r="I17" s="15"/>
      <c r="L17" s="15"/>
      <c r="M17" s="16"/>
      <c r="N17" s="15"/>
    </row>
    <row r="18" spans="1:14" s="8" customFormat="1" ht="12.75">
      <c r="A18" s="18">
        <v>22</v>
      </c>
      <c r="B18" s="33">
        <v>21.35</v>
      </c>
      <c r="C18" s="29">
        <f t="shared" si="1"/>
      </c>
      <c r="D18" s="29">
        <f t="shared" si="3"/>
      </c>
      <c r="E18" s="41">
        <f t="shared" si="0"/>
      </c>
      <c r="F18" s="15" t="e">
        <f t="shared" si="2"/>
        <v>#VALUE!</v>
      </c>
      <c r="H18" s="14"/>
      <c r="I18" s="15"/>
      <c r="L18" s="15"/>
      <c r="M18" s="16"/>
      <c r="N18" s="15"/>
    </row>
    <row r="19" spans="1:14" s="8" customFormat="1" ht="12.75">
      <c r="A19" s="17">
        <v>23</v>
      </c>
      <c r="B19" s="32">
        <v>20.68</v>
      </c>
      <c r="C19" s="30">
        <f t="shared" si="1"/>
      </c>
      <c r="D19" s="30">
        <f t="shared" si="3"/>
      </c>
      <c r="E19" s="41">
        <f t="shared" si="0"/>
      </c>
      <c r="F19" s="15" t="e">
        <f t="shared" si="2"/>
        <v>#VALUE!</v>
      </c>
      <c r="H19" s="14"/>
      <c r="I19" s="15"/>
      <c r="L19" s="15"/>
      <c r="M19" s="16"/>
      <c r="N19" s="15"/>
    </row>
    <row r="20" spans="1:14" s="8" customFormat="1" ht="12.75">
      <c r="A20" s="18">
        <v>24</v>
      </c>
      <c r="B20" s="33">
        <v>20.04</v>
      </c>
      <c r="C20" s="29">
        <f t="shared" si="1"/>
      </c>
      <c r="D20" s="29">
        <f t="shared" si="3"/>
      </c>
      <c r="E20" s="41">
        <f t="shared" si="0"/>
      </c>
      <c r="F20" s="15" t="e">
        <f t="shared" si="2"/>
        <v>#VALUE!</v>
      </c>
      <c r="H20" s="14"/>
      <c r="I20" s="15"/>
      <c r="L20" s="15"/>
      <c r="M20" s="16"/>
      <c r="N20" s="15"/>
    </row>
    <row r="21" spans="1:14" s="8" customFormat="1" ht="12.75">
      <c r="A21" s="17">
        <v>25</v>
      </c>
      <c r="B21" s="32">
        <v>19.41</v>
      </c>
      <c r="C21" s="30">
        <f t="shared" si="1"/>
      </c>
      <c r="D21" s="30">
        <f t="shared" si="3"/>
      </c>
      <c r="E21" s="41">
        <f t="shared" si="0"/>
      </c>
      <c r="F21" s="15" t="e">
        <f t="shared" si="2"/>
        <v>#VALUE!</v>
      </c>
      <c r="H21" s="14"/>
      <c r="I21" s="15"/>
      <c r="L21" s="15"/>
      <c r="M21" s="16"/>
      <c r="N21" s="15"/>
    </row>
    <row r="22" spans="1:14" s="8" customFormat="1" ht="12.75">
      <c r="A22" s="18">
        <v>26</v>
      </c>
      <c r="B22" s="33">
        <v>18.81</v>
      </c>
      <c r="C22" s="29">
        <f t="shared" si="1"/>
      </c>
      <c r="D22" s="29">
        <f t="shared" si="3"/>
      </c>
      <c r="E22" s="41">
        <f t="shared" si="0"/>
      </c>
      <c r="F22" s="15" t="e">
        <f t="shared" si="2"/>
        <v>#VALUE!</v>
      </c>
      <c r="H22" s="14"/>
      <c r="I22" s="15"/>
      <c r="L22" s="15"/>
      <c r="M22" s="16"/>
      <c r="N22" s="15"/>
    </row>
    <row r="23" spans="1:14" s="8" customFormat="1" ht="12.75">
      <c r="A23" s="17">
        <v>27</v>
      </c>
      <c r="B23" s="32">
        <v>18.11</v>
      </c>
      <c r="C23" s="30">
        <f t="shared" si="1"/>
      </c>
      <c r="D23" s="30">
        <f t="shared" si="3"/>
      </c>
      <c r="E23" s="41">
        <f t="shared" si="0"/>
      </c>
      <c r="F23" s="15" t="e">
        <f t="shared" si="2"/>
        <v>#VALUE!</v>
      </c>
      <c r="H23" s="14"/>
      <c r="I23" s="15"/>
      <c r="L23" s="15"/>
      <c r="M23" s="16"/>
      <c r="N23" s="15"/>
    </row>
    <row r="24" spans="1:14" s="8" customFormat="1" ht="12.75">
      <c r="A24" s="18">
        <v>28</v>
      </c>
      <c r="B24" s="33">
        <v>17.53</v>
      </c>
      <c r="C24" s="29">
        <f t="shared" si="1"/>
      </c>
      <c r="D24" s="29">
        <f t="shared" si="3"/>
      </c>
      <c r="E24" s="41">
        <f t="shared" si="0"/>
      </c>
      <c r="F24" s="15" t="e">
        <f t="shared" si="2"/>
        <v>#VALUE!</v>
      </c>
      <c r="H24" s="14"/>
      <c r="I24" s="15"/>
      <c r="L24" s="15"/>
      <c r="M24" s="16"/>
      <c r="N24" s="15"/>
    </row>
    <row r="25" spans="1:14" s="8" customFormat="1" ht="12.75">
      <c r="A25" s="17">
        <v>29</v>
      </c>
      <c r="B25" s="32">
        <v>16.99</v>
      </c>
      <c r="C25" s="30">
        <f t="shared" si="1"/>
      </c>
      <c r="D25" s="30">
        <f t="shared" si="3"/>
      </c>
      <c r="E25" s="41">
        <f t="shared" si="0"/>
      </c>
      <c r="F25" s="15" t="e">
        <f t="shared" si="2"/>
        <v>#VALUE!</v>
      </c>
      <c r="H25" s="14"/>
      <c r="I25" s="15"/>
      <c r="L25" s="15"/>
      <c r="M25" s="16"/>
      <c r="N25" s="15"/>
    </row>
    <row r="26" spans="1:14" s="8" customFormat="1" ht="12.75">
      <c r="A26" s="18">
        <v>30</v>
      </c>
      <c r="B26" s="33">
        <v>16.46</v>
      </c>
      <c r="C26" s="29">
        <f t="shared" si="1"/>
      </c>
      <c r="D26" s="29">
        <f t="shared" si="3"/>
      </c>
      <c r="E26" s="41">
        <f>IF(C26="","",B26*C26/100)</f>
      </c>
      <c r="F26" s="15" t="e">
        <f t="shared" si="2"/>
        <v>#VALUE!</v>
      </c>
      <c r="H26" s="14"/>
      <c r="I26" s="15"/>
      <c r="L26" s="15"/>
      <c r="M26" s="16"/>
      <c r="N26" s="15"/>
    </row>
    <row r="27" spans="1:14" s="8" customFormat="1" ht="12.75">
      <c r="A27" s="17">
        <v>31</v>
      </c>
      <c r="B27" s="32">
        <v>15.96</v>
      </c>
      <c r="C27" s="30">
        <f t="shared" si="1"/>
      </c>
      <c r="D27" s="30">
        <f t="shared" si="3"/>
      </c>
      <c r="E27" s="41">
        <f aca="true" t="shared" si="4" ref="E27:E61">IF(C27="","",B27*C27/100)</f>
      </c>
      <c r="F27" s="15" t="e">
        <f t="shared" si="2"/>
        <v>#VALUE!</v>
      </c>
      <c r="H27" s="14"/>
      <c r="I27" s="15"/>
      <c r="L27" s="15"/>
      <c r="M27" s="16"/>
      <c r="N27" s="15"/>
    </row>
    <row r="28" spans="1:14" s="8" customFormat="1" ht="12.75">
      <c r="A28" s="18">
        <v>32</v>
      </c>
      <c r="B28" s="33">
        <v>15.47</v>
      </c>
      <c r="C28" s="29">
        <f t="shared" si="1"/>
      </c>
      <c r="D28" s="29">
        <f t="shared" si="3"/>
      </c>
      <c r="E28" s="41">
        <f t="shared" si="4"/>
      </c>
      <c r="F28" s="15" t="e">
        <f t="shared" si="2"/>
        <v>#VALUE!</v>
      </c>
      <c r="H28" s="14"/>
      <c r="I28" s="15"/>
      <c r="L28" s="15"/>
      <c r="M28" s="16"/>
      <c r="N28" s="15"/>
    </row>
    <row r="29" spans="1:14" s="8" customFormat="1" ht="12.75">
      <c r="A29" s="17">
        <v>33</v>
      </c>
      <c r="B29" s="32">
        <v>15</v>
      </c>
      <c r="C29" s="30">
        <f t="shared" si="1"/>
      </c>
      <c r="D29" s="30">
        <f t="shared" si="3"/>
      </c>
      <c r="E29" s="41">
        <f t="shared" si="4"/>
      </c>
      <c r="F29" s="15" t="e">
        <f t="shared" si="2"/>
        <v>#VALUE!</v>
      </c>
      <c r="G29" s="40"/>
      <c r="H29" s="14"/>
      <c r="I29" s="15"/>
      <c r="L29" s="15"/>
      <c r="M29" s="16"/>
      <c r="N29" s="15"/>
    </row>
    <row r="30" spans="1:14" s="8" customFormat="1" ht="12.75">
      <c r="A30" s="18">
        <v>34</v>
      </c>
      <c r="B30" s="33">
        <v>14.45</v>
      </c>
      <c r="C30" s="29">
        <f t="shared" si="1"/>
      </c>
      <c r="D30" s="29">
        <f t="shared" si="3"/>
      </c>
      <c r="E30" s="41">
        <f t="shared" si="4"/>
      </c>
      <c r="F30" s="15" t="e">
        <f t="shared" si="2"/>
        <v>#VALUE!</v>
      </c>
      <c r="H30" s="14"/>
      <c r="I30" s="15"/>
      <c r="L30" s="15"/>
      <c r="M30" s="16"/>
      <c r="N30" s="15"/>
    </row>
    <row r="31" spans="1:14" s="8" customFormat="1" ht="12.75">
      <c r="A31" s="17">
        <v>35</v>
      </c>
      <c r="B31" s="32">
        <v>14.01</v>
      </c>
      <c r="C31" s="30">
        <f t="shared" si="1"/>
        <v>4174.2</v>
      </c>
      <c r="D31" s="30">
        <f t="shared" si="3"/>
        <v>574.6298056919999</v>
      </c>
      <c r="E31" s="41">
        <f t="shared" si="4"/>
        <v>584.8054199999999</v>
      </c>
      <c r="F31" s="15">
        <f t="shared" si="2"/>
        <v>10.175614307999998</v>
      </c>
      <c r="H31" s="14"/>
      <c r="I31" s="15"/>
      <c r="L31" s="15"/>
      <c r="M31" s="16"/>
      <c r="N31" s="15"/>
    </row>
    <row r="32" spans="1:14" s="8" customFormat="1" ht="12.75">
      <c r="A32" s="18">
        <v>36</v>
      </c>
      <c r="B32" s="33">
        <v>13.59</v>
      </c>
      <c r="C32" s="29">
        <f t="shared" si="1"/>
        <v>4174.2</v>
      </c>
      <c r="D32" s="29">
        <f t="shared" si="3"/>
        <v>557.403216228</v>
      </c>
      <c r="E32" s="41">
        <f t="shared" si="4"/>
        <v>567.27378</v>
      </c>
      <c r="F32" s="15">
        <f t="shared" si="2"/>
        <v>9.870563771999999</v>
      </c>
      <c r="H32" s="14"/>
      <c r="I32" s="40"/>
      <c r="L32" s="15"/>
      <c r="M32" s="16"/>
      <c r="N32" s="15"/>
    </row>
    <row r="33" spans="1:14" s="8" customFormat="1" ht="12.75">
      <c r="A33" s="17">
        <v>37</v>
      </c>
      <c r="B33" s="32">
        <v>13.18</v>
      </c>
      <c r="C33" s="30">
        <f t="shared" si="1"/>
        <v>4174.2</v>
      </c>
      <c r="D33" s="30">
        <f t="shared" si="3"/>
        <v>540.586783656</v>
      </c>
      <c r="E33" s="41">
        <f t="shared" si="4"/>
        <v>550.1595599999999</v>
      </c>
      <c r="F33" s="15">
        <f t="shared" si="2"/>
        <v>9.572776344</v>
      </c>
      <c r="H33" s="14"/>
      <c r="I33" s="15"/>
      <c r="L33" s="15"/>
      <c r="M33" s="16"/>
      <c r="N33" s="15"/>
    </row>
    <row r="34" spans="1:14" s="8" customFormat="1" ht="12.75">
      <c r="A34" s="18">
        <v>38</v>
      </c>
      <c r="B34" s="33">
        <v>12.79</v>
      </c>
      <c r="C34" s="29">
        <f t="shared" si="1"/>
        <v>4174.2</v>
      </c>
      <c r="D34" s="29">
        <f t="shared" si="3"/>
        <v>524.590664868</v>
      </c>
      <c r="E34" s="41">
        <f t="shared" si="4"/>
        <v>533.88018</v>
      </c>
      <c r="F34" s="15">
        <f t="shared" si="2"/>
        <v>9.289515132</v>
      </c>
      <c r="H34" s="14"/>
      <c r="I34" s="15"/>
      <c r="L34" s="15"/>
      <c r="M34" s="16"/>
      <c r="N34" s="15"/>
    </row>
    <row r="35" spans="1:14" s="8" customFormat="1" ht="12.75">
      <c r="A35" s="17">
        <v>39</v>
      </c>
      <c r="B35" s="32">
        <v>12.41</v>
      </c>
      <c r="C35" s="30">
        <f t="shared" si="1"/>
        <v>4174.2</v>
      </c>
      <c r="D35" s="30">
        <f t="shared" si="3"/>
        <v>509.004702972</v>
      </c>
      <c r="E35" s="41">
        <f t="shared" si="4"/>
        <v>518.01822</v>
      </c>
      <c r="F35" s="15">
        <f t="shared" si="2"/>
        <v>9.013517028</v>
      </c>
      <c r="H35" s="14"/>
      <c r="I35" s="15"/>
      <c r="L35" s="15"/>
      <c r="M35" s="16"/>
      <c r="N35" s="15"/>
    </row>
    <row r="36" spans="1:14" s="8" customFormat="1" ht="12.75">
      <c r="A36" s="18">
        <v>40</v>
      </c>
      <c r="B36" s="33">
        <v>12.05</v>
      </c>
      <c r="C36" s="29">
        <f t="shared" si="1"/>
        <v>4174.2</v>
      </c>
      <c r="D36" s="29">
        <f t="shared" si="3"/>
        <v>494.23905486</v>
      </c>
      <c r="E36" s="41">
        <f t="shared" si="4"/>
        <v>502.9911</v>
      </c>
      <c r="F36" s="15">
        <f t="shared" si="2"/>
        <v>8.75204514</v>
      </c>
      <c r="H36" s="20"/>
      <c r="I36" s="15"/>
      <c r="L36" s="15"/>
      <c r="M36" s="16"/>
      <c r="N36" s="15"/>
    </row>
    <row r="37" spans="1:14" s="8" customFormat="1" ht="12.75">
      <c r="A37" s="17">
        <v>41</v>
      </c>
      <c r="B37" s="32">
        <v>11.62</v>
      </c>
      <c r="C37" s="30">
        <f t="shared" si="1"/>
        <v>4174.2</v>
      </c>
      <c r="D37" s="30">
        <f t="shared" si="3"/>
        <v>476.602308504</v>
      </c>
      <c r="E37" s="41">
        <f t="shared" si="4"/>
        <v>485.04204</v>
      </c>
      <c r="F37" s="15">
        <f t="shared" si="2"/>
        <v>8.439731496</v>
      </c>
      <c r="H37" s="20"/>
      <c r="I37" s="15"/>
      <c r="L37" s="15"/>
      <c r="M37" s="16"/>
      <c r="N37" s="15"/>
    </row>
    <row r="38" spans="1:14" s="8" customFormat="1" ht="12.75">
      <c r="A38" s="18">
        <v>42</v>
      </c>
      <c r="B38" s="33">
        <v>11.28</v>
      </c>
      <c r="C38" s="29">
        <f t="shared" si="1"/>
        <v>4174.2</v>
      </c>
      <c r="D38" s="29">
        <f t="shared" si="3"/>
        <v>462.65697417599995</v>
      </c>
      <c r="E38" s="41">
        <f t="shared" si="4"/>
        <v>470.84975999999995</v>
      </c>
      <c r="F38" s="15">
        <f t="shared" si="2"/>
        <v>8.192785824</v>
      </c>
      <c r="H38" s="20"/>
      <c r="I38" s="15"/>
      <c r="L38" s="15"/>
      <c r="M38" s="16"/>
      <c r="N38" s="15"/>
    </row>
    <row r="39" spans="1:14" s="8" customFormat="1" ht="12.75">
      <c r="A39" s="17">
        <v>43</v>
      </c>
      <c r="B39" s="32">
        <v>10.95</v>
      </c>
      <c r="C39" s="30">
        <f t="shared" si="1"/>
        <v>4174.2</v>
      </c>
      <c r="D39" s="30">
        <f t="shared" si="3"/>
        <v>449.12179674</v>
      </c>
      <c r="E39" s="41">
        <f t="shared" si="4"/>
        <v>457.07489999999996</v>
      </c>
      <c r="F39" s="15">
        <f t="shared" si="2"/>
        <v>7.953103259999999</v>
      </c>
      <c r="H39" s="20"/>
      <c r="L39" s="15"/>
      <c r="M39" s="16"/>
      <c r="N39" s="15"/>
    </row>
    <row r="40" spans="1:14" s="8" customFormat="1" ht="12.75">
      <c r="A40" s="18">
        <v>44</v>
      </c>
      <c r="B40" s="33">
        <v>10.63</v>
      </c>
      <c r="C40" s="29">
        <f t="shared" si="1"/>
        <v>4174.2</v>
      </c>
      <c r="D40" s="29">
        <f t="shared" si="3"/>
        <v>435.99677619600004</v>
      </c>
      <c r="E40" s="41">
        <f t="shared" si="4"/>
        <v>443.71746</v>
      </c>
      <c r="F40" s="15">
        <f t="shared" si="2"/>
        <v>7.720683804</v>
      </c>
      <c r="H40" s="20"/>
      <c r="I40" s="15"/>
      <c r="L40" s="15"/>
      <c r="M40" s="16"/>
      <c r="N40" s="15"/>
    </row>
    <row r="41" spans="1:14" s="8" customFormat="1" ht="12.75">
      <c r="A41" s="17">
        <v>45</v>
      </c>
      <c r="B41" s="32">
        <v>10.32</v>
      </c>
      <c r="C41" s="30">
        <f t="shared" si="1"/>
        <v>4174.2</v>
      </c>
      <c r="D41" s="30">
        <f t="shared" si="3"/>
        <v>423.281912544</v>
      </c>
      <c r="E41" s="41">
        <f t="shared" si="4"/>
        <v>430.77744</v>
      </c>
      <c r="F41" s="15">
        <f t="shared" si="2"/>
        <v>7.495527456</v>
      </c>
      <c r="H41" s="20"/>
      <c r="I41" s="15"/>
      <c r="L41" s="15"/>
      <c r="M41" s="16"/>
      <c r="N41" s="15"/>
    </row>
    <row r="42" spans="1:14" s="8" customFormat="1" ht="12.75">
      <c r="A42" s="18">
        <v>46</v>
      </c>
      <c r="B42" s="33">
        <v>10.02</v>
      </c>
      <c r="C42" s="29">
        <f t="shared" si="1"/>
        <v>4174.2</v>
      </c>
      <c r="D42" s="29">
        <f t="shared" si="3"/>
        <v>410.9772057839999</v>
      </c>
      <c r="E42" s="41">
        <f t="shared" si="4"/>
        <v>418.25483999999994</v>
      </c>
      <c r="F42" s="15">
        <f t="shared" si="2"/>
        <v>7.277634215999999</v>
      </c>
      <c r="H42" s="20"/>
      <c r="I42" s="15"/>
      <c r="L42" s="15"/>
      <c r="M42" s="16"/>
      <c r="N42" s="15"/>
    </row>
    <row r="43" spans="1:14" s="8" customFormat="1" ht="12.75">
      <c r="A43" s="17">
        <v>47</v>
      </c>
      <c r="B43" s="32">
        <v>9.72</v>
      </c>
      <c r="C43" s="30">
        <f t="shared" si="1"/>
        <v>4174.2</v>
      </c>
      <c r="D43" s="30">
        <f t="shared" si="3"/>
        <v>398.67249902400005</v>
      </c>
      <c r="E43" s="41">
        <f t="shared" si="4"/>
        <v>405.73224000000005</v>
      </c>
      <c r="F43" s="15">
        <f t="shared" si="2"/>
        <v>7.0597409760000005</v>
      </c>
      <c r="H43" s="20"/>
      <c r="I43" s="15"/>
      <c r="L43" s="15"/>
      <c r="M43" s="16"/>
      <c r="N43" s="15"/>
    </row>
    <row r="44" spans="1:14" s="8" customFormat="1" ht="12.75">
      <c r="A44" s="18">
        <v>48</v>
      </c>
      <c r="B44" s="33">
        <v>9.44</v>
      </c>
      <c r="C44" s="29">
        <f t="shared" si="1"/>
        <v>4174.2</v>
      </c>
      <c r="D44" s="29">
        <f t="shared" si="3"/>
        <v>387.18810604799995</v>
      </c>
      <c r="E44" s="41">
        <f t="shared" si="4"/>
        <v>394.04447999999996</v>
      </c>
      <c r="F44" s="15">
        <f t="shared" si="2"/>
        <v>6.856373951999999</v>
      </c>
      <c r="H44" s="20"/>
      <c r="I44" s="15"/>
      <c r="L44" s="15"/>
      <c r="M44" s="16"/>
      <c r="N44" s="15"/>
    </row>
    <row r="45" spans="1:14" s="8" customFormat="1" ht="12.75">
      <c r="A45" s="17">
        <v>49</v>
      </c>
      <c r="B45" s="32">
        <v>9.17</v>
      </c>
      <c r="C45" s="30">
        <f t="shared" si="1"/>
        <v>4174.2</v>
      </c>
      <c r="D45" s="30">
        <f t="shared" si="3"/>
        <v>376.113869964</v>
      </c>
      <c r="E45" s="41">
        <f t="shared" si="4"/>
        <v>382.77414</v>
      </c>
      <c r="F45" s="15">
        <f t="shared" si="2"/>
        <v>6.660270035999999</v>
      </c>
      <c r="H45" s="20"/>
      <c r="I45" s="15"/>
      <c r="L45" s="15"/>
      <c r="M45" s="16"/>
      <c r="N45" s="15"/>
    </row>
    <row r="46" spans="1:14" s="8" customFormat="1" ht="12.75">
      <c r="A46" s="18">
        <v>50</v>
      </c>
      <c r="B46" s="33">
        <v>8.91</v>
      </c>
      <c r="C46" s="29">
        <f>IF($D$4&lt;=A46,$D$5,"")</f>
        <v>4174.2</v>
      </c>
      <c r="D46" s="29">
        <f t="shared" si="3"/>
        <v>365.449790772</v>
      </c>
      <c r="E46" s="41">
        <f t="shared" si="4"/>
        <v>371.92121999999995</v>
      </c>
      <c r="F46" s="15">
        <f t="shared" si="2"/>
        <v>6.471429228</v>
      </c>
      <c r="H46" s="20"/>
      <c r="I46" s="15">
        <f>E46/B46*100</f>
        <v>4174.199999999999</v>
      </c>
      <c r="L46" s="15"/>
      <c r="M46" s="16"/>
      <c r="N46" s="15"/>
    </row>
    <row r="47" spans="1:14" s="8" customFormat="1" ht="12.75">
      <c r="A47" s="17">
        <v>51</v>
      </c>
      <c r="B47" s="32">
        <v>8.65</v>
      </c>
      <c r="C47" s="30">
        <f t="shared" si="1"/>
        <v>4174.2</v>
      </c>
      <c r="D47" s="30">
        <f t="shared" si="3"/>
        <v>354.78571158</v>
      </c>
      <c r="E47" s="41">
        <f t="shared" si="4"/>
        <v>361.0683</v>
      </c>
      <c r="F47" s="15">
        <f t="shared" si="2"/>
        <v>6.282588420000001</v>
      </c>
      <c r="H47" s="20"/>
      <c r="I47" s="15">
        <f aca="true" t="shared" si="5" ref="I47:I61">E47/B47*100</f>
        <v>4174.2</v>
      </c>
      <c r="L47" s="15"/>
      <c r="M47" s="16"/>
      <c r="N47" s="15"/>
    </row>
    <row r="48" spans="1:14" s="8" customFormat="1" ht="12.75">
      <c r="A48" s="18">
        <v>52</v>
      </c>
      <c r="B48" s="33">
        <v>8.41</v>
      </c>
      <c r="C48" s="29">
        <f t="shared" si="1"/>
        <v>4174.2</v>
      </c>
      <c r="D48" s="29">
        <f t="shared" si="3"/>
        <v>344.941946172</v>
      </c>
      <c r="E48" s="41">
        <f t="shared" si="4"/>
        <v>351.05021999999997</v>
      </c>
      <c r="F48" s="15">
        <f t="shared" si="2"/>
        <v>6.108273827999999</v>
      </c>
      <c r="H48" s="20"/>
      <c r="I48" s="15">
        <f t="shared" si="5"/>
        <v>4174.2</v>
      </c>
      <c r="L48" s="15"/>
      <c r="M48" s="16"/>
      <c r="N48" s="15"/>
    </row>
    <row r="49" spans="1:14" s="8" customFormat="1" ht="12.75">
      <c r="A49" s="17">
        <v>53</v>
      </c>
      <c r="B49" s="32">
        <v>8.17</v>
      </c>
      <c r="C49" s="30">
        <f t="shared" si="1"/>
        <v>4174.2</v>
      </c>
      <c r="D49" s="30">
        <f t="shared" si="3"/>
        <v>335.098180764</v>
      </c>
      <c r="E49" s="41">
        <f t="shared" si="4"/>
        <v>341.03214</v>
      </c>
      <c r="F49" s="15">
        <f t="shared" si="2"/>
        <v>5.933959236000001</v>
      </c>
      <c r="H49" s="20"/>
      <c r="I49" s="15">
        <f t="shared" si="5"/>
        <v>4174.200000000001</v>
      </c>
      <c r="L49" s="15"/>
      <c r="M49" s="16"/>
      <c r="N49" s="15"/>
    </row>
    <row r="50" spans="1:14" s="8" customFormat="1" ht="12.75">
      <c r="A50" s="18">
        <v>54</v>
      </c>
      <c r="B50" s="33">
        <v>7.95</v>
      </c>
      <c r="C50" s="29">
        <f t="shared" si="1"/>
        <v>4174.2</v>
      </c>
      <c r="D50" s="29">
        <f t="shared" si="3"/>
        <v>326.07472914</v>
      </c>
      <c r="E50" s="41">
        <f t="shared" si="4"/>
        <v>331.8489</v>
      </c>
      <c r="F50" s="15">
        <f t="shared" si="2"/>
        <v>5.774170860000001</v>
      </c>
      <c r="H50" s="20"/>
      <c r="I50" s="15">
        <f t="shared" si="5"/>
        <v>4174.200000000001</v>
      </c>
      <c r="L50" s="15">
        <v>581</v>
      </c>
      <c r="M50" s="16"/>
      <c r="N50" s="15"/>
    </row>
    <row r="51" spans="1:14" s="8" customFormat="1" ht="12.75">
      <c r="A51" s="17">
        <v>55</v>
      </c>
      <c r="B51" s="32">
        <v>7.73</v>
      </c>
      <c r="C51" s="30">
        <f t="shared" si="1"/>
        <v>4174.2</v>
      </c>
      <c r="D51" s="30">
        <f t="shared" si="3"/>
        <v>317.051277516</v>
      </c>
      <c r="E51" s="41">
        <f t="shared" si="4"/>
        <v>322.66566</v>
      </c>
      <c r="F51" s="15">
        <f t="shared" si="2"/>
        <v>5.614382484</v>
      </c>
      <c r="H51" s="20"/>
      <c r="I51" s="15">
        <f t="shared" si="5"/>
        <v>4174.2</v>
      </c>
      <c r="L51" s="15"/>
      <c r="M51" s="16"/>
      <c r="N51" s="15"/>
    </row>
    <row r="52" spans="1:14" s="8" customFormat="1" ht="12.75">
      <c r="A52" s="18">
        <v>56</v>
      </c>
      <c r="B52" s="33">
        <v>7.54</v>
      </c>
      <c r="C52" s="29">
        <f t="shared" si="1"/>
        <v>4174.2</v>
      </c>
      <c r="D52" s="29">
        <f t="shared" si="3"/>
        <v>309.258296568</v>
      </c>
      <c r="E52" s="41">
        <f t="shared" si="4"/>
        <v>314.73467999999997</v>
      </c>
      <c r="F52" s="15">
        <f t="shared" si="2"/>
        <v>5.476383431999999</v>
      </c>
      <c r="H52" s="20"/>
      <c r="I52" s="15">
        <f t="shared" si="5"/>
        <v>4174.2</v>
      </c>
      <c r="L52" s="15"/>
      <c r="M52" s="16"/>
      <c r="N52" s="15"/>
    </row>
    <row r="53" spans="1:14" s="8" customFormat="1" ht="12.75">
      <c r="A53" s="17">
        <v>57</v>
      </c>
      <c r="B53" s="32">
        <v>7.35</v>
      </c>
      <c r="C53" s="30">
        <f t="shared" si="1"/>
        <v>4174.2</v>
      </c>
      <c r="D53" s="30">
        <f t="shared" si="3"/>
        <v>301.46531562</v>
      </c>
      <c r="E53" s="41">
        <f t="shared" si="4"/>
        <v>306.8037</v>
      </c>
      <c r="F53" s="15">
        <f t="shared" si="2"/>
        <v>5.33838438</v>
      </c>
      <c r="H53" s="20"/>
      <c r="I53" s="15">
        <f t="shared" si="5"/>
        <v>4174.200000000001</v>
      </c>
      <c r="L53" s="15"/>
      <c r="M53" s="16"/>
      <c r="N53" s="15"/>
    </row>
    <row r="54" spans="1:14" s="8" customFormat="1" ht="12.75">
      <c r="A54" s="18">
        <v>58</v>
      </c>
      <c r="B54" s="33">
        <v>7.17</v>
      </c>
      <c r="C54" s="29">
        <f t="shared" si="1"/>
        <v>4174.2</v>
      </c>
      <c r="D54" s="29">
        <f t="shared" si="3"/>
        <v>294.082491564</v>
      </c>
      <c r="E54" s="41">
        <f t="shared" si="4"/>
        <v>299.29014</v>
      </c>
      <c r="F54" s="15">
        <f t="shared" si="2"/>
        <v>5.207648436</v>
      </c>
      <c r="H54" s="20"/>
      <c r="I54" s="15">
        <f t="shared" si="5"/>
        <v>4174.200000000001</v>
      </c>
      <c r="L54" s="15"/>
      <c r="M54" s="16"/>
      <c r="N54" s="15"/>
    </row>
    <row r="55" spans="1:14" s="8" customFormat="1" ht="12.75">
      <c r="A55" s="17">
        <v>59</v>
      </c>
      <c r="B55" s="32">
        <v>6.99</v>
      </c>
      <c r="C55" s="30">
        <f t="shared" si="1"/>
        <v>4174.2</v>
      </c>
      <c r="D55" s="30">
        <f t="shared" si="3"/>
        <v>286.69966750799995</v>
      </c>
      <c r="E55" s="41">
        <f t="shared" si="4"/>
        <v>291.77657999999997</v>
      </c>
      <c r="F55" s="15">
        <f t="shared" si="2"/>
        <v>5.076912492</v>
      </c>
      <c r="H55" s="20"/>
      <c r="I55" s="15">
        <f t="shared" si="5"/>
        <v>4174.2</v>
      </c>
      <c r="L55" s="15"/>
      <c r="M55" s="16"/>
      <c r="N55" s="15"/>
    </row>
    <row r="56" spans="1:14" s="8" customFormat="1" ht="12.75">
      <c r="A56" s="18">
        <v>60</v>
      </c>
      <c r="B56" s="33">
        <v>6.83</v>
      </c>
      <c r="C56" s="29">
        <f t="shared" si="1"/>
        <v>4174.2</v>
      </c>
      <c r="D56" s="29">
        <f t="shared" si="3"/>
        <v>280.137157236</v>
      </c>
      <c r="E56" s="41">
        <f t="shared" si="4"/>
        <v>285.09786</v>
      </c>
      <c r="F56" s="15">
        <f t="shared" si="2"/>
        <v>4.9607027640000005</v>
      </c>
      <c r="H56" s="20"/>
      <c r="I56" s="15">
        <f t="shared" si="5"/>
        <v>4174.200000000001</v>
      </c>
      <c r="L56" s="15"/>
      <c r="M56" s="16"/>
      <c r="N56" s="15"/>
    </row>
    <row r="57" spans="1:14" s="8" customFormat="1" ht="12.75">
      <c r="A57" s="17">
        <v>61</v>
      </c>
      <c r="B57" s="32">
        <v>6.58</v>
      </c>
      <c r="C57" s="30">
        <f t="shared" si="1"/>
        <v>4174.2</v>
      </c>
      <c r="D57" s="30">
        <f t="shared" si="3"/>
        <v>269.883234936</v>
      </c>
      <c r="E57" s="41">
        <f t="shared" si="4"/>
        <v>274.66236000000004</v>
      </c>
      <c r="F57" s="15">
        <f t="shared" si="2"/>
        <v>4.7791250640000005</v>
      </c>
      <c r="H57" s="20"/>
      <c r="I57" s="15">
        <f t="shared" si="5"/>
        <v>4174.200000000001</v>
      </c>
      <c r="L57" s="15"/>
      <c r="M57" s="16"/>
      <c r="N57" s="15"/>
    </row>
    <row r="58" spans="1:14" s="8" customFormat="1" ht="12.75">
      <c r="A58" s="18">
        <v>62</v>
      </c>
      <c r="B58" s="33">
        <v>6.35</v>
      </c>
      <c r="C58" s="29">
        <f t="shared" si="1"/>
        <v>4174.2</v>
      </c>
      <c r="D58" s="29">
        <f t="shared" si="3"/>
        <v>260.44962641999996</v>
      </c>
      <c r="E58" s="41">
        <f t="shared" si="4"/>
        <v>265.0617</v>
      </c>
      <c r="F58" s="15">
        <f t="shared" si="2"/>
        <v>4.61207358</v>
      </c>
      <c r="H58" s="20"/>
      <c r="I58" s="15">
        <f t="shared" si="5"/>
        <v>4174.2</v>
      </c>
      <c r="L58" s="15"/>
      <c r="M58" s="16"/>
      <c r="N58" s="15"/>
    </row>
    <row r="59" spans="1:14" s="8" customFormat="1" ht="12.75">
      <c r="A59" s="17">
        <v>63</v>
      </c>
      <c r="B59" s="32">
        <v>6.11</v>
      </c>
      <c r="C59" s="30">
        <f t="shared" si="1"/>
        <v>4174.2</v>
      </c>
      <c r="D59" s="30">
        <f t="shared" si="3"/>
        <v>250.605861012</v>
      </c>
      <c r="E59" s="41">
        <f t="shared" si="4"/>
        <v>255.04362</v>
      </c>
      <c r="F59" s="15">
        <f t="shared" si="2"/>
        <v>4.437758988</v>
      </c>
      <c r="H59" s="20"/>
      <c r="I59" s="15">
        <f t="shared" si="5"/>
        <v>4174.2</v>
      </c>
      <c r="L59" s="15"/>
      <c r="M59" s="16"/>
      <c r="N59" s="15"/>
    </row>
    <row r="60" spans="1:14" s="8" customFormat="1" ht="12.75">
      <c r="A60" s="18">
        <v>64</v>
      </c>
      <c r="B60" s="33">
        <v>5.89</v>
      </c>
      <c r="C60" s="29">
        <f t="shared" si="1"/>
        <v>4174.2</v>
      </c>
      <c r="D60" s="29">
        <f t="shared" si="3"/>
        <v>241.58240938799997</v>
      </c>
      <c r="E60" s="41">
        <f t="shared" si="4"/>
        <v>245.86037999999996</v>
      </c>
      <c r="F60" s="15">
        <f t="shared" si="2"/>
        <v>4.277970611999999</v>
      </c>
      <c r="H60" s="20"/>
      <c r="I60" s="15">
        <f t="shared" si="5"/>
        <v>4174.2</v>
      </c>
      <c r="L60" s="15"/>
      <c r="M60" s="16"/>
      <c r="N60" s="15"/>
    </row>
    <row r="61" spans="1:14" s="8" customFormat="1" ht="12.75">
      <c r="A61" s="17">
        <v>65</v>
      </c>
      <c r="B61" s="34">
        <v>5.67</v>
      </c>
      <c r="C61" s="30">
        <f t="shared" si="1"/>
        <v>4174.2</v>
      </c>
      <c r="D61" s="30">
        <f t="shared" si="3"/>
        <v>232.558957764</v>
      </c>
      <c r="E61" s="41">
        <f t="shared" si="4"/>
        <v>236.67714</v>
      </c>
      <c r="F61" s="15">
        <f t="shared" si="2"/>
        <v>4.118182236</v>
      </c>
      <c r="H61" s="20"/>
      <c r="I61" s="15">
        <f t="shared" si="5"/>
        <v>4174.200000000001</v>
      </c>
      <c r="J61" s="15"/>
      <c r="K61" s="45"/>
      <c r="L61" s="15"/>
      <c r="N61" s="15"/>
    </row>
    <row r="62" spans="1:14" s="8" customFormat="1" ht="12.75">
      <c r="A62" s="18">
        <v>66</v>
      </c>
      <c r="B62" s="35"/>
      <c r="C62" s="28"/>
      <c r="D62" s="19"/>
      <c r="H62" s="21"/>
      <c r="I62" s="15"/>
      <c r="L62" s="15"/>
      <c r="N62" s="15"/>
    </row>
    <row r="63" spans="1:12" s="8" customFormat="1" ht="12.75">
      <c r="A63" s="22">
        <v>67</v>
      </c>
      <c r="B63" s="27"/>
      <c r="C63" s="23"/>
      <c r="D63" s="23"/>
      <c r="H63" s="21"/>
      <c r="I63" s="15"/>
      <c r="K63" s="41">
        <v>1200</v>
      </c>
      <c r="L63" s="8">
        <f>K63/16</f>
        <v>75</v>
      </c>
    </row>
    <row r="64" spans="3:12" s="8" customFormat="1" ht="12.75">
      <c r="C64" s="24" t="s">
        <v>1</v>
      </c>
      <c r="D64" s="24">
        <f>SUM(D14:D61)</f>
        <v>11791.190331216</v>
      </c>
      <c r="E64" s="41">
        <f>SUM(E14:E61)</f>
        <v>11999.99016</v>
      </c>
      <c r="L64" s="8">
        <f>SUM(B46:B61)/16</f>
        <v>7.26875</v>
      </c>
    </row>
    <row r="65" ht="12.75">
      <c r="F65">
        <f>E64/12</f>
        <v>999.9991799999999</v>
      </c>
    </row>
    <row r="66" spans="1:13" ht="43.5" customHeight="1">
      <c r="A66" s="59" t="s">
        <v>10</v>
      </c>
      <c r="B66" s="60"/>
      <c r="C66" s="60"/>
      <c r="D66" s="60"/>
      <c r="E66">
        <f>E64/12</f>
        <v>999.9991799999999</v>
      </c>
      <c r="L66" s="46">
        <f>L63/L64*100</f>
        <v>1031.8142734307826</v>
      </c>
      <c r="M66">
        <f>L66/12</f>
        <v>85.98452278589855</v>
      </c>
    </row>
  </sheetData>
  <sheetProtection/>
  <mergeCells count="6">
    <mergeCell ref="A66:D66"/>
    <mergeCell ref="A4:C4"/>
    <mergeCell ref="A5:C5"/>
    <mergeCell ref="F4:H4"/>
    <mergeCell ref="F5:H5"/>
    <mergeCell ref="A10:D10"/>
  </mergeCells>
  <dataValidations count="2">
    <dataValidation type="list" allowBlank="1" showInputMessage="1" showErrorMessage="1" sqref="D4 I4">
      <formula1>$A$14:$A$61</formula1>
    </dataValidation>
    <dataValidation type="decimal" allowBlank="1" showInputMessage="1" showErrorMessage="1" sqref="D5">
      <formula1>0</formula1>
      <formula2>4776</formula2>
    </dataValidation>
  </dataValidation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3"/>
  <headerFooter alignWithMargins="0">
    <oddHeader>&amp;R&amp;G</oddHead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1"/>
  <sheetViews>
    <sheetView showGridLines="0" tabSelected="1" zoomScalePageLayoutView="0" workbookViewId="0" topLeftCell="A1">
      <selection activeCell="B12" sqref="B12"/>
    </sheetView>
  </sheetViews>
  <sheetFormatPr defaultColWidth="11.421875" defaultRowHeight="12.75"/>
  <cols>
    <col min="1" max="1" width="13.57421875" style="0" customWidth="1"/>
    <col min="2" max="2" width="21.8515625" style="0" customWidth="1"/>
    <col min="3" max="3" width="30.57421875" style="0" customWidth="1"/>
    <col min="4" max="4" width="15.140625" style="0" bestFit="1" customWidth="1"/>
    <col min="5" max="5" width="8.140625" style="0" bestFit="1" customWidth="1"/>
    <col min="6" max="6" width="7.8515625" style="0" bestFit="1" customWidth="1"/>
    <col min="7" max="7" width="12.00390625" style="0" bestFit="1" customWidth="1"/>
    <col min="8" max="8" width="17.140625" style="0" customWidth="1"/>
    <col min="9" max="10" width="11.421875" style="0" hidden="1" customWidth="1"/>
    <col min="11" max="11" width="13.8515625" style="0" hidden="1" customWidth="1"/>
    <col min="12" max="13" width="11.421875" style="0" customWidth="1"/>
    <col min="14" max="14" width="11.8515625" style="0" customWidth="1"/>
    <col min="15" max="15" width="13.00390625" style="0" customWidth="1"/>
    <col min="16" max="21" width="11.421875" style="0" customWidth="1"/>
  </cols>
  <sheetData>
    <row r="1" spans="1:6" ht="18.75">
      <c r="A1" s="44" t="s">
        <v>18</v>
      </c>
      <c r="F1" s="2"/>
    </row>
    <row r="2" spans="1:6" ht="12.75">
      <c r="A2" s="1" t="s">
        <v>5</v>
      </c>
      <c r="F2" s="1"/>
    </row>
    <row r="4" spans="1:9" ht="19.5" customHeight="1">
      <c r="A4" s="65" t="s">
        <v>11</v>
      </c>
      <c r="B4" s="65"/>
      <c r="C4" s="65"/>
      <c r="D4" s="57">
        <v>18</v>
      </c>
      <c r="F4" s="61"/>
      <c r="G4" s="61"/>
      <c r="H4" s="61"/>
      <c r="I4" s="4"/>
    </row>
    <row r="5" spans="1:9" s="8" customFormat="1" ht="28.5" customHeight="1">
      <c r="A5" s="7"/>
      <c r="B5" s="48"/>
      <c r="C5" s="48" t="s">
        <v>17</v>
      </c>
      <c r="D5" s="58">
        <v>500</v>
      </c>
      <c r="F5" s="7"/>
      <c r="G5" s="7"/>
      <c r="H5" s="7"/>
      <c r="I5" s="9"/>
    </row>
    <row r="6" spans="1:9" s="8" customFormat="1" ht="20.25" customHeight="1">
      <c r="A6" s="7"/>
      <c r="B6" s="48"/>
      <c r="C6" s="48"/>
      <c r="D6" s="7"/>
      <c r="F6" s="7"/>
      <c r="G6" s="7"/>
      <c r="H6" s="7"/>
      <c r="I6" s="9"/>
    </row>
    <row r="7" spans="1:11" ht="38.25" customHeight="1">
      <c r="A7" s="66" t="s">
        <v>19</v>
      </c>
      <c r="B7" s="66"/>
      <c r="C7" s="67"/>
      <c r="D7" s="50">
        <f>K7/12</f>
        <v>231.3452555414245</v>
      </c>
      <c r="F7" s="49"/>
      <c r="G7" s="7"/>
      <c r="H7" s="3"/>
      <c r="I7" s="5">
        <f>D5*12/(66-D4)</f>
        <v>125</v>
      </c>
      <c r="J7" s="45">
        <f>G69</f>
        <v>4.502649791666666</v>
      </c>
      <c r="K7" s="47">
        <f>I7/J7*100</f>
        <v>2776.143066497094</v>
      </c>
    </row>
    <row r="8" spans="1:9" ht="12" customHeight="1">
      <c r="A8" s="25"/>
      <c r="B8" s="26"/>
      <c r="C8" s="26"/>
      <c r="D8" s="36"/>
      <c r="F8" s="3"/>
      <c r="G8" s="3"/>
      <c r="H8" s="3"/>
      <c r="I8" s="5"/>
    </row>
    <row r="9" spans="1:9" s="8" customFormat="1" ht="12.75">
      <c r="A9" s="7"/>
      <c r="B9" s="7"/>
      <c r="C9" s="7"/>
      <c r="D9" s="42"/>
      <c r="F9" s="7"/>
      <c r="G9" s="3"/>
      <c r="H9" s="7"/>
      <c r="I9" s="9"/>
    </row>
    <row r="10" spans="1:9" s="8" customFormat="1" ht="45.75" customHeight="1">
      <c r="A10" s="63" t="s">
        <v>9</v>
      </c>
      <c r="B10" s="64"/>
      <c r="C10" s="64"/>
      <c r="D10" s="64"/>
      <c r="F10" s="7"/>
      <c r="G10" s="7"/>
      <c r="H10" s="7"/>
      <c r="I10" s="9"/>
    </row>
    <row r="11" spans="1:7" s="8" customFormat="1" ht="12.75">
      <c r="A11" s="7"/>
      <c r="B11" s="7"/>
      <c r="C11" s="7"/>
      <c r="D11" s="10"/>
      <c r="G11" s="7"/>
    </row>
    <row r="12" s="8" customFormat="1" ht="12.75"/>
    <row r="13" s="8" customFormat="1" ht="12.75" hidden="1"/>
    <row r="14" s="8" customFormat="1" ht="12.75" hidden="1"/>
    <row r="15" s="8" customFormat="1" ht="12.75" hidden="1"/>
    <row r="16" s="8" customFormat="1" ht="12.75" hidden="1"/>
    <row r="17" s="8" customFormat="1" ht="12.75" hidden="1"/>
    <row r="18" spans="1:4" s="8" customFormat="1" ht="25.5" hidden="1">
      <c r="A18" s="11" t="s">
        <v>0</v>
      </c>
      <c r="B18" s="11" t="s">
        <v>4</v>
      </c>
      <c r="C18" s="12" t="s">
        <v>2</v>
      </c>
      <c r="D18" s="11" t="s">
        <v>3</v>
      </c>
    </row>
    <row r="19" spans="1:17" s="8" customFormat="1" ht="12.75" hidden="1">
      <c r="A19" s="13">
        <v>18</v>
      </c>
      <c r="B19" s="33">
        <f aca="true" t="shared" si="0" ref="B19:B66">IF($D$4&lt;=A19,P19,"")</f>
        <v>6.43</v>
      </c>
      <c r="C19" s="29">
        <f>IF($D$4&lt;=A19,$D$7,"")</f>
        <v>231.3452555414245</v>
      </c>
      <c r="D19" s="29">
        <f>IF(C19="","",E19-F19)</f>
        <v>14.616666232508738</v>
      </c>
      <c r="E19" s="41">
        <f aca="true" t="shared" si="1" ref="E19:E30">IF(C19="","",B19*C19/100)</f>
        <v>14.875499931313595</v>
      </c>
      <c r="F19" s="15">
        <f>IF(E19="","",E19*1.74/100)</f>
        <v>0.25883369880485657</v>
      </c>
      <c r="G19" s="33">
        <f>IF($D$4&lt;=A19,Q19,"")</f>
        <v>6.3721299999999985</v>
      </c>
      <c r="H19" s="54">
        <v>0</v>
      </c>
      <c r="I19" s="52">
        <f>(E19*12)+H19</f>
        <v>178.50599917576312</v>
      </c>
      <c r="J19" s="53">
        <f aca="true" t="shared" si="2" ref="J19:J66">ROUND(I19/12,2)</f>
        <v>14.88</v>
      </c>
      <c r="K19" s="41">
        <f>I19</f>
        <v>178.50599917576312</v>
      </c>
      <c r="L19" s="15">
        <f>E19*12</f>
        <v>178.50599917576312</v>
      </c>
      <c r="M19" s="16"/>
      <c r="N19" s="15"/>
      <c r="O19" s="31">
        <v>6.43</v>
      </c>
      <c r="P19" s="45">
        <f>O19</f>
        <v>6.43</v>
      </c>
      <c r="Q19" s="8">
        <v>6.3721299999999985</v>
      </c>
    </row>
    <row r="20" spans="1:17" s="8" customFormat="1" ht="12.75" hidden="1">
      <c r="A20" s="17">
        <v>19</v>
      </c>
      <c r="B20" s="32">
        <f t="shared" si="0"/>
        <v>6.33</v>
      </c>
      <c r="C20" s="30">
        <f>IF($D$4&lt;=A20,$D$7,"")</f>
        <v>231.3452555414245</v>
      </c>
      <c r="D20" s="30">
        <f>IF(C20="","",E20-F20)</f>
        <v>14.389346384413736</v>
      </c>
      <c r="E20" s="41">
        <f t="shared" si="1"/>
        <v>14.644154675772173</v>
      </c>
      <c r="F20" s="15">
        <f aca="true" t="shared" si="3" ref="F20:F66">IF(E20="","",E20*1.74/100)</f>
        <v>0.2548082913584358</v>
      </c>
      <c r="G20" s="33">
        <f aca="true" t="shared" si="4" ref="G20:G66">IF($D$4&lt;=A20,Q20,"")</f>
        <v>6.273029999999999</v>
      </c>
      <c r="H20" s="54">
        <v>0</v>
      </c>
      <c r="I20" s="52">
        <f>(E20*12)+H20</f>
        <v>175.72985610926608</v>
      </c>
      <c r="J20" s="53">
        <f t="shared" si="2"/>
        <v>14.64</v>
      </c>
      <c r="K20" s="41">
        <f>I19+I20</f>
        <v>354.2358552850292</v>
      </c>
      <c r="L20" s="15">
        <f aca="true" t="shared" si="5" ref="L20:L66">(E20*12)+L19</f>
        <v>354.2358552850292</v>
      </c>
      <c r="M20" s="16"/>
      <c r="N20" s="15"/>
      <c r="O20" s="32">
        <v>6.33</v>
      </c>
      <c r="P20" s="45">
        <f aca="true" t="shared" si="6" ref="P20:P66">O20</f>
        <v>6.33</v>
      </c>
      <c r="Q20" s="8">
        <v>6.273029999999999</v>
      </c>
    </row>
    <row r="21" spans="1:17" s="8" customFormat="1" ht="12.75" hidden="1">
      <c r="A21" s="18">
        <v>20</v>
      </c>
      <c r="B21" s="33">
        <f t="shared" si="0"/>
        <v>6.23</v>
      </c>
      <c r="C21" s="29">
        <f aca="true" t="shared" si="7" ref="C21:C66">IF($D$4&lt;=A21,$D$7,"")</f>
        <v>231.3452555414245</v>
      </c>
      <c r="D21" s="29">
        <f aca="true" t="shared" si="8" ref="D21:D66">IF(C21="","",E21-F21)</f>
        <v>14.162026536318734</v>
      </c>
      <c r="E21" s="41">
        <f t="shared" si="1"/>
        <v>14.412809420230749</v>
      </c>
      <c r="F21" s="15">
        <f t="shared" si="3"/>
        <v>0.25078288391201503</v>
      </c>
      <c r="G21" s="33">
        <f t="shared" si="4"/>
        <v>6.17393</v>
      </c>
      <c r="H21" s="51">
        <f>ROUND((E19*12)*1/100,2)</f>
        <v>1.79</v>
      </c>
      <c r="I21" s="52">
        <f aca="true" t="shared" si="9" ref="I21:I66">(E21*12)</f>
        <v>172.95371304276898</v>
      </c>
      <c r="J21" s="53">
        <f t="shared" si="2"/>
        <v>14.41</v>
      </c>
      <c r="K21" s="41">
        <f>K20+I21+H21</f>
        <v>528.9795683277981</v>
      </c>
      <c r="L21" s="15">
        <f t="shared" si="5"/>
        <v>527.1895683277982</v>
      </c>
      <c r="M21" s="16"/>
      <c r="N21" s="15"/>
      <c r="O21" s="33">
        <v>6.23</v>
      </c>
      <c r="P21" s="45">
        <f t="shared" si="6"/>
        <v>6.23</v>
      </c>
      <c r="Q21" s="8">
        <v>6.17393</v>
      </c>
    </row>
    <row r="22" spans="1:17" s="8" customFormat="1" ht="12.75" hidden="1">
      <c r="A22" s="17">
        <v>21</v>
      </c>
      <c r="B22" s="32">
        <f t="shared" si="0"/>
        <v>6.12</v>
      </c>
      <c r="C22" s="30">
        <f t="shared" si="7"/>
        <v>231.3452555414245</v>
      </c>
      <c r="D22" s="30">
        <f t="shared" si="8"/>
        <v>13.911974703414227</v>
      </c>
      <c r="E22" s="41">
        <f t="shared" si="1"/>
        <v>14.158329639135179</v>
      </c>
      <c r="F22" s="15">
        <f t="shared" si="3"/>
        <v>0.2463549357209521</v>
      </c>
      <c r="G22" s="33">
        <f t="shared" si="4"/>
        <v>6.06492</v>
      </c>
      <c r="H22" s="51">
        <f>ROUND(K20*1/100,2)</f>
        <v>3.54</v>
      </c>
      <c r="I22" s="52">
        <f t="shared" si="9"/>
        <v>169.89995566962216</v>
      </c>
      <c r="J22" s="55">
        <f t="shared" si="2"/>
        <v>14.16</v>
      </c>
      <c r="K22" s="41">
        <f>L22+H22</f>
        <v>700.6295239974203</v>
      </c>
      <c r="L22" s="15">
        <f t="shared" si="5"/>
        <v>697.0895239974203</v>
      </c>
      <c r="M22" s="16"/>
      <c r="N22" s="15"/>
      <c r="O22" s="32">
        <v>6.12</v>
      </c>
      <c r="P22" s="45">
        <f t="shared" si="6"/>
        <v>6.12</v>
      </c>
      <c r="Q22" s="8">
        <v>6.06492</v>
      </c>
    </row>
    <row r="23" spans="1:17" s="8" customFormat="1" ht="12.75" hidden="1">
      <c r="A23" s="18">
        <v>22</v>
      </c>
      <c r="B23" s="33">
        <f t="shared" si="0"/>
        <v>6.02</v>
      </c>
      <c r="C23" s="29">
        <f t="shared" si="7"/>
        <v>231.3452555414245</v>
      </c>
      <c r="D23" s="29">
        <f t="shared" si="8"/>
        <v>13.684654855319222</v>
      </c>
      <c r="E23" s="41">
        <f t="shared" si="1"/>
        <v>13.926984383593753</v>
      </c>
      <c r="F23" s="15">
        <f t="shared" si="3"/>
        <v>0.2423295282745313</v>
      </c>
      <c r="G23" s="33">
        <f t="shared" si="4"/>
        <v>5.96582</v>
      </c>
      <c r="H23" s="51">
        <f aca="true" t="shared" si="10" ref="H23:H66">ROUND(K21*1/100,2)</f>
        <v>5.29</v>
      </c>
      <c r="I23" s="52">
        <f t="shared" si="9"/>
        <v>167.12381260312503</v>
      </c>
      <c r="J23" s="53">
        <f t="shared" si="2"/>
        <v>13.93</v>
      </c>
      <c r="K23" s="41">
        <f>L23+H23</f>
        <v>869.5033366005453</v>
      </c>
      <c r="L23" s="15">
        <f t="shared" si="5"/>
        <v>864.2133366005453</v>
      </c>
      <c r="M23" s="16"/>
      <c r="N23" s="15"/>
      <c r="O23" s="33">
        <v>6.02</v>
      </c>
      <c r="P23" s="45">
        <f t="shared" si="6"/>
        <v>6.02</v>
      </c>
      <c r="Q23" s="8">
        <v>5.96582</v>
      </c>
    </row>
    <row r="24" spans="1:17" s="8" customFormat="1" ht="12.75" hidden="1">
      <c r="A24" s="17">
        <v>23</v>
      </c>
      <c r="B24" s="32">
        <f t="shared" si="0"/>
        <v>5.92</v>
      </c>
      <c r="C24" s="30">
        <f t="shared" si="7"/>
        <v>231.3452555414245</v>
      </c>
      <c r="D24" s="30">
        <f t="shared" si="8"/>
        <v>13.457335007224218</v>
      </c>
      <c r="E24" s="41">
        <f t="shared" si="1"/>
        <v>13.69563912805233</v>
      </c>
      <c r="F24" s="15">
        <f t="shared" si="3"/>
        <v>0.23830412082811056</v>
      </c>
      <c r="G24" s="33">
        <f t="shared" si="4"/>
        <v>5.866719999999999</v>
      </c>
      <c r="H24" s="51">
        <f t="shared" si="10"/>
        <v>7.01</v>
      </c>
      <c r="I24" s="52">
        <f t="shared" si="9"/>
        <v>164.34766953662796</v>
      </c>
      <c r="J24" s="53">
        <f t="shared" si="2"/>
        <v>13.7</v>
      </c>
      <c r="K24" s="41">
        <f aca="true" t="shared" si="11" ref="K24:K66">K23+(E24*12)+H24</f>
        <v>1040.8610061371733</v>
      </c>
      <c r="L24" s="15">
        <f t="shared" si="5"/>
        <v>1028.5610061371733</v>
      </c>
      <c r="M24" s="16"/>
      <c r="N24" s="15"/>
      <c r="O24" s="32">
        <v>5.92</v>
      </c>
      <c r="P24" s="45">
        <f t="shared" si="6"/>
        <v>5.92</v>
      </c>
      <c r="Q24" s="8">
        <v>5.866719999999999</v>
      </c>
    </row>
    <row r="25" spans="1:17" s="8" customFormat="1" ht="12.75" hidden="1">
      <c r="A25" s="18">
        <v>24</v>
      </c>
      <c r="B25" s="33">
        <f t="shared" si="0"/>
        <v>5.83</v>
      </c>
      <c r="C25" s="29">
        <f t="shared" si="7"/>
        <v>231.3452555414245</v>
      </c>
      <c r="D25" s="29">
        <f t="shared" si="8"/>
        <v>13.252747143938716</v>
      </c>
      <c r="E25" s="41">
        <f t="shared" si="1"/>
        <v>13.487428398065049</v>
      </c>
      <c r="F25" s="15">
        <f t="shared" si="3"/>
        <v>0.23468125412633184</v>
      </c>
      <c r="G25" s="33">
        <f t="shared" si="4"/>
        <v>5.777529999999999</v>
      </c>
      <c r="H25" s="51">
        <f t="shared" si="10"/>
        <v>8.7</v>
      </c>
      <c r="I25" s="52">
        <f t="shared" si="9"/>
        <v>161.8491407767806</v>
      </c>
      <c r="J25" s="53">
        <f t="shared" si="2"/>
        <v>13.49</v>
      </c>
      <c r="K25" s="41">
        <f t="shared" si="11"/>
        <v>1211.410146913954</v>
      </c>
      <c r="L25" s="15">
        <f t="shared" si="5"/>
        <v>1190.410146913954</v>
      </c>
      <c r="M25" s="16"/>
      <c r="N25" s="15"/>
      <c r="O25" s="33">
        <v>5.83</v>
      </c>
      <c r="P25" s="45">
        <f t="shared" si="6"/>
        <v>5.83</v>
      </c>
      <c r="Q25" s="8">
        <v>5.777529999999999</v>
      </c>
    </row>
    <row r="26" spans="1:17" s="8" customFormat="1" ht="12.75" hidden="1">
      <c r="A26" s="17">
        <v>25</v>
      </c>
      <c r="B26" s="32">
        <f t="shared" si="0"/>
        <v>5.73</v>
      </c>
      <c r="C26" s="30">
        <f t="shared" si="7"/>
        <v>231.3452555414245</v>
      </c>
      <c r="D26" s="30">
        <f t="shared" si="8"/>
        <v>13.025427295843715</v>
      </c>
      <c r="E26" s="41">
        <f t="shared" si="1"/>
        <v>13.256083142523625</v>
      </c>
      <c r="F26" s="15">
        <f t="shared" si="3"/>
        <v>0.23065584667991107</v>
      </c>
      <c r="G26" s="33">
        <f t="shared" si="4"/>
        <v>5.6784300000000005</v>
      </c>
      <c r="H26" s="51">
        <f t="shared" si="10"/>
        <v>10.41</v>
      </c>
      <c r="I26" s="52">
        <f t="shared" si="9"/>
        <v>159.07299771028352</v>
      </c>
      <c r="J26" s="56">
        <f t="shared" si="2"/>
        <v>13.26</v>
      </c>
      <c r="K26" s="41">
        <f t="shared" si="11"/>
        <v>1380.8931446242375</v>
      </c>
      <c r="L26" s="15">
        <f t="shared" si="5"/>
        <v>1349.4831446242374</v>
      </c>
      <c r="M26" s="16"/>
      <c r="N26" s="15"/>
      <c r="O26" s="32">
        <v>5.73</v>
      </c>
      <c r="P26" s="45">
        <f t="shared" si="6"/>
        <v>5.73</v>
      </c>
      <c r="Q26" s="8">
        <v>5.6784300000000005</v>
      </c>
    </row>
    <row r="27" spans="1:17" s="8" customFormat="1" ht="12.75" hidden="1">
      <c r="A27" s="18">
        <v>26</v>
      </c>
      <c r="B27" s="33">
        <f t="shared" si="0"/>
        <v>5.64</v>
      </c>
      <c r="C27" s="29">
        <f t="shared" si="7"/>
        <v>231.3452555414245</v>
      </c>
      <c r="D27" s="29">
        <f t="shared" si="8"/>
        <v>12.820839432558211</v>
      </c>
      <c r="E27" s="41">
        <f t="shared" si="1"/>
        <v>13.047872412536343</v>
      </c>
      <c r="F27" s="15">
        <f t="shared" si="3"/>
        <v>0.22703297997813238</v>
      </c>
      <c r="G27" s="33">
        <f t="shared" si="4"/>
        <v>5.58924</v>
      </c>
      <c r="H27" s="51">
        <f t="shared" si="10"/>
        <v>12.11</v>
      </c>
      <c r="I27" s="52">
        <f t="shared" si="9"/>
        <v>156.5744689504361</v>
      </c>
      <c r="J27" s="56">
        <f t="shared" si="2"/>
        <v>13.05</v>
      </c>
      <c r="K27" s="41">
        <f t="shared" si="11"/>
        <v>1549.5776135746735</v>
      </c>
      <c r="L27" s="15">
        <f t="shared" si="5"/>
        <v>1506.0576135746735</v>
      </c>
      <c r="M27" s="16"/>
      <c r="N27" s="15"/>
      <c r="O27" s="33">
        <v>5.64</v>
      </c>
      <c r="P27" s="45">
        <f t="shared" si="6"/>
        <v>5.64</v>
      </c>
      <c r="Q27" s="8">
        <v>5.58924</v>
      </c>
    </row>
    <row r="28" spans="1:17" s="8" customFormat="1" ht="12.75" hidden="1">
      <c r="A28" s="17">
        <v>27</v>
      </c>
      <c r="B28" s="32">
        <f t="shared" si="0"/>
        <v>5.55</v>
      </c>
      <c r="C28" s="30">
        <f t="shared" si="7"/>
        <v>231.3452555414245</v>
      </c>
      <c r="D28" s="30">
        <f t="shared" si="8"/>
        <v>12.616251569272707</v>
      </c>
      <c r="E28" s="41">
        <f t="shared" si="1"/>
        <v>12.83966168254906</v>
      </c>
      <c r="F28" s="15">
        <f t="shared" si="3"/>
        <v>0.22341011327635363</v>
      </c>
      <c r="G28" s="33">
        <f t="shared" si="4"/>
        <v>5.500050000000001</v>
      </c>
      <c r="H28" s="51">
        <f t="shared" si="10"/>
        <v>13.81</v>
      </c>
      <c r="I28" s="52">
        <f t="shared" si="9"/>
        <v>154.0759401905887</v>
      </c>
      <c r="J28" s="56">
        <f t="shared" si="2"/>
        <v>12.84</v>
      </c>
      <c r="K28" s="41">
        <f t="shared" si="11"/>
        <v>1717.463553765262</v>
      </c>
      <c r="L28" s="15">
        <f t="shared" si="5"/>
        <v>1660.1335537652621</v>
      </c>
      <c r="M28" s="16"/>
      <c r="N28" s="15"/>
      <c r="O28" s="32">
        <v>5.55</v>
      </c>
      <c r="P28" s="45">
        <f t="shared" si="6"/>
        <v>5.55</v>
      </c>
      <c r="Q28" s="8">
        <v>5.500050000000001</v>
      </c>
    </row>
    <row r="29" spans="1:17" s="8" customFormat="1" ht="12.75" hidden="1">
      <c r="A29" s="18">
        <v>28</v>
      </c>
      <c r="B29" s="33">
        <f t="shared" si="0"/>
        <v>5.46</v>
      </c>
      <c r="C29" s="29">
        <f t="shared" si="7"/>
        <v>231.3452555414245</v>
      </c>
      <c r="D29" s="29">
        <f t="shared" si="8"/>
        <v>12.411663705987205</v>
      </c>
      <c r="E29" s="41">
        <f t="shared" si="1"/>
        <v>12.63145095256178</v>
      </c>
      <c r="F29" s="15">
        <f t="shared" si="3"/>
        <v>0.219787246574575</v>
      </c>
      <c r="G29" s="33">
        <f t="shared" si="4"/>
        <v>5.4108600000000004</v>
      </c>
      <c r="H29" s="51">
        <f t="shared" si="10"/>
        <v>15.5</v>
      </c>
      <c r="I29" s="52">
        <f t="shared" si="9"/>
        <v>151.57741143074136</v>
      </c>
      <c r="J29" s="56">
        <f t="shared" si="2"/>
        <v>12.63</v>
      </c>
      <c r="K29" s="41">
        <f t="shared" si="11"/>
        <v>1884.5409651960035</v>
      </c>
      <c r="L29" s="15">
        <f t="shared" si="5"/>
        <v>1811.7109651960036</v>
      </c>
      <c r="M29" s="16"/>
      <c r="N29" s="15"/>
      <c r="O29" s="33">
        <v>5.46</v>
      </c>
      <c r="P29" s="45">
        <f t="shared" si="6"/>
        <v>5.46</v>
      </c>
      <c r="Q29" s="8">
        <v>5.4108600000000004</v>
      </c>
    </row>
    <row r="30" spans="1:17" s="8" customFormat="1" ht="12.75" hidden="1">
      <c r="A30" s="17">
        <v>29</v>
      </c>
      <c r="B30" s="32">
        <f t="shared" si="0"/>
        <v>5.37</v>
      </c>
      <c r="C30" s="30">
        <f t="shared" si="7"/>
        <v>231.3452555414245</v>
      </c>
      <c r="D30" s="30">
        <f t="shared" si="8"/>
        <v>12.2070758427017</v>
      </c>
      <c r="E30" s="41">
        <f t="shared" si="1"/>
        <v>12.423240222574496</v>
      </c>
      <c r="F30" s="15">
        <f t="shared" si="3"/>
        <v>0.21616437987279621</v>
      </c>
      <c r="G30" s="33">
        <f t="shared" si="4"/>
        <v>5.32167</v>
      </c>
      <c r="H30" s="51">
        <f t="shared" si="10"/>
        <v>17.17</v>
      </c>
      <c r="I30" s="52">
        <f t="shared" si="9"/>
        <v>149.07888267089396</v>
      </c>
      <c r="J30" s="56">
        <f t="shared" si="2"/>
        <v>12.42</v>
      </c>
      <c r="K30" s="41">
        <f t="shared" si="11"/>
        <v>2050.7898478668976</v>
      </c>
      <c r="L30" s="15">
        <f t="shared" si="5"/>
        <v>1960.7898478668976</v>
      </c>
      <c r="M30" s="16"/>
      <c r="N30" s="15"/>
      <c r="O30" s="32">
        <v>5.37</v>
      </c>
      <c r="P30" s="45">
        <f t="shared" si="6"/>
        <v>5.37</v>
      </c>
      <c r="Q30" s="8">
        <v>5.32167</v>
      </c>
    </row>
    <row r="31" spans="1:17" s="8" customFormat="1" ht="12.75" hidden="1">
      <c r="A31" s="18">
        <v>30</v>
      </c>
      <c r="B31" s="33">
        <f t="shared" si="0"/>
        <v>5.29</v>
      </c>
      <c r="C31" s="29">
        <f t="shared" si="7"/>
        <v>231.3452555414245</v>
      </c>
      <c r="D31" s="29">
        <f t="shared" si="8"/>
        <v>12.025219964225697</v>
      </c>
      <c r="E31" s="41">
        <f>IF(C31="","",B31*C31/100)</f>
        <v>12.238164018141356</v>
      </c>
      <c r="F31" s="15">
        <f t="shared" si="3"/>
        <v>0.2129440539156596</v>
      </c>
      <c r="G31" s="33">
        <f t="shared" si="4"/>
        <v>5.24239</v>
      </c>
      <c r="H31" s="51">
        <f t="shared" si="10"/>
        <v>18.85</v>
      </c>
      <c r="I31" s="52">
        <f t="shared" si="9"/>
        <v>146.85796821769628</v>
      </c>
      <c r="J31" s="56">
        <f t="shared" si="2"/>
        <v>12.24</v>
      </c>
      <c r="K31" s="41">
        <f t="shared" si="11"/>
        <v>2216.497816084594</v>
      </c>
      <c r="L31" s="15">
        <f t="shared" si="5"/>
        <v>2107.647816084594</v>
      </c>
      <c r="M31" s="16"/>
      <c r="N31" s="15"/>
      <c r="O31" s="33">
        <v>5.29</v>
      </c>
      <c r="P31" s="45">
        <f t="shared" si="6"/>
        <v>5.29</v>
      </c>
      <c r="Q31" s="8">
        <v>5.24239</v>
      </c>
    </row>
    <row r="32" spans="1:17" s="8" customFormat="1" ht="12.75" hidden="1">
      <c r="A32" s="17">
        <v>31</v>
      </c>
      <c r="B32" s="32">
        <f t="shared" si="0"/>
        <v>5.2</v>
      </c>
      <c r="C32" s="30">
        <f t="shared" si="7"/>
        <v>231.3452555414245</v>
      </c>
      <c r="D32" s="30">
        <f t="shared" si="8"/>
        <v>11.820632100940193</v>
      </c>
      <c r="E32" s="41">
        <f aca="true" t="shared" si="12" ref="E32:E66">IF(C32="","",B32*C32/100)</f>
        <v>12.029953288154074</v>
      </c>
      <c r="F32" s="15">
        <f t="shared" si="3"/>
        <v>0.2093211872138809</v>
      </c>
      <c r="G32" s="33">
        <f t="shared" si="4"/>
        <v>5.1532</v>
      </c>
      <c r="H32" s="51">
        <f t="shared" si="10"/>
        <v>20.51</v>
      </c>
      <c r="I32" s="52">
        <f t="shared" si="9"/>
        <v>144.35943945784888</v>
      </c>
      <c r="J32" s="56">
        <f t="shared" si="2"/>
        <v>12.03</v>
      </c>
      <c r="K32" s="41">
        <f t="shared" si="11"/>
        <v>2381.367255542443</v>
      </c>
      <c r="L32" s="15">
        <f t="shared" si="5"/>
        <v>2252.007255542443</v>
      </c>
      <c r="M32" s="16"/>
      <c r="N32" s="15"/>
      <c r="O32" s="32">
        <v>5.2</v>
      </c>
      <c r="P32" s="45">
        <f t="shared" si="6"/>
        <v>5.2</v>
      </c>
      <c r="Q32" s="8">
        <v>5.1532</v>
      </c>
    </row>
    <row r="33" spans="1:17" s="8" customFormat="1" ht="12.75" hidden="1">
      <c r="A33" s="18">
        <v>32</v>
      </c>
      <c r="B33" s="33">
        <f t="shared" si="0"/>
        <v>5.12</v>
      </c>
      <c r="C33" s="29">
        <f t="shared" si="7"/>
        <v>231.3452555414245</v>
      </c>
      <c r="D33" s="29">
        <f t="shared" si="8"/>
        <v>11.638776222464191</v>
      </c>
      <c r="E33" s="41">
        <f t="shared" si="12"/>
        <v>11.844877083720935</v>
      </c>
      <c r="F33" s="15">
        <f t="shared" si="3"/>
        <v>0.20610086125674423</v>
      </c>
      <c r="G33" s="33">
        <f t="shared" si="4"/>
        <v>5.073919999999999</v>
      </c>
      <c r="H33" s="51">
        <f t="shared" si="10"/>
        <v>22.16</v>
      </c>
      <c r="I33" s="52">
        <f t="shared" si="9"/>
        <v>142.13852500465123</v>
      </c>
      <c r="J33" s="56">
        <f t="shared" si="2"/>
        <v>11.84</v>
      </c>
      <c r="K33" s="41">
        <f t="shared" si="11"/>
        <v>2545.665780547094</v>
      </c>
      <c r="L33" s="15">
        <f t="shared" si="5"/>
        <v>2394.1457805470945</v>
      </c>
      <c r="M33" s="16"/>
      <c r="N33" s="15"/>
      <c r="O33" s="33">
        <v>5.12</v>
      </c>
      <c r="P33" s="45">
        <f t="shared" si="6"/>
        <v>5.12</v>
      </c>
      <c r="Q33" s="8">
        <v>5.073919999999999</v>
      </c>
    </row>
    <row r="34" spans="1:17" s="8" customFormat="1" ht="12.75" hidden="1">
      <c r="A34" s="17">
        <v>33</v>
      </c>
      <c r="B34" s="32">
        <f t="shared" si="0"/>
        <v>5.04</v>
      </c>
      <c r="C34" s="30">
        <f t="shared" si="7"/>
        <v>231.3452555414245</v>
      </c>
      <c r="D34" s="30">
        <f t="shared" si="8"/>
        <v>11.456920343988187</v>
      </c>
      <c r="E34" s="41">
        <f t="shared" si="12"/>
        <v>11.659800879287795</v>
      </c>
      <c r="F34" s="15">
        <f t="shared" si="3"/>
        <v>0.20288053529960762</v>
      </c>
      <c r="G34" s="33">
        <f t="shared" si="4"/>
        <v>4.9946399999999995</v>
      </c>
      <c r="H34" s="51">
        <f t="shared" si="10"/>
        <v>23.81</v>
      </c>
      <c r="I34" s="52">
        <f t="shared" si="9"/>
        <v>139.91761055145355</v>
      </c>
      <c r="J34" s="56">
        <f t="shared" si="2"/>
        <v>11.66</v>
      </c>
      <c r="K34" s="41">
        <f t="shared" si="11"/>
        <v>2709.3933910985475</v>
      </c>
      <c r="L34" s="15">
        <f t="shared" si="5"/>
        <v>2534.063391098548</v>
      </c>
      <c r="M34" s="16"/>
      <c r="N34" s="15"/>
      <c r="O34" s="32">
        <v>5.04</v>
      </c>
      <c r="P34" s="45">
        <f t="shared" si="6"/>
        <v>5.04</v>
      </c>
      <c r="Q34" s="8">
        <v>4.9946399999999995</v>
      </c>
    </row>
    <row r="35" spans="1:17" s="8" customFormat="1" ht="12.75" hidden="1">
      <c r="A35" s="18">
        <v>34</v>
      </c>
      <c r="B35" s="33">
        <f t="shared" si="0"/>
        <v>4.96</v>
      </c>
      <c r="C35" s="29">
        <f t="shared" si="7"/>
        <v>231.3452555414245</v>
      </c>
      <c r="D35" s="29">
        <f t="shared" si="8"/>
        <v>11.275064465512186</v>
      </c>
      <c r="E35" s="41">
        <f t="shared" si="12"/>
        <v>11.474724674854656</v>
      </c>
      <c r="F35" s="15">
        <f t="shared" si="3"/>
        <v>0.199660209342471</v>
      </c>
      <c r="G35" s="33">
        <f t="shared" si="4"/>
        <v>4.915360000000001</v>
      </c>
      <c r="H35" s="51">
        <f t="shared" si="10"/>
        <v>25.46</v>
      </c>
      <c r="I35" s="52">
        <f t="shared" si="9"/>
        <v>137.69669609825587</v>
      </c>
      <c r="J35" s="56">
        <f t="shared" si="2"/>
        <v>11.47</v>
      </c>
      <c r="K35" s="41">
        <f t="shared" si="11"/>
        <v>2872.5500871968034</v>
      </c>
      <c r="L35" s="15">
        <f t="shared" si="5"/>
        <v>2671.760087196804</v>
      </c>
      <c r="M35" s="16"/>
      <c r="N35" s="15"/>
      <c r="O35" s="33">
        <v>4.96</v>
      </c>
      <c r="P35" s="45">
        <f t="shared" si="6"/>
        <v>4.96</v>
      </c>
      <c r="Q35" s="8">
        <v>4.915360000000001</v>
      </c>
    </row>
    <row r="36" spans="1:17" s="8" customFormat="1" ht="12.75" hidden="1">
      <c r="A36" s="17">
        <v>35</v>
      </c>
      <c r="B36" s="32">
        <f t="shared" si="0"/>
        <v>4.88</v>
      </c>
      <c r="C36" s="30">
        <f t="shared" si="7"/>
        <v>231.3452555414245</v>
      </c>
      <c r="D36" s="30">
        <f t="shared" si="8"/>
        <v>11.093208587036182</v>
      </c>
      <c r="E36" s="41">
        <f t="shared" si="12"/>
        <v>11.289648470421517</v>
      </c>
      <c r="F36" s="15">
        <f t="shared" si="3"/>
        <v>0.19643988338533439</v>
      </c>
      <c r="G36" s="33">
        <f t="shared" si="4"/>
        <v>4.83608</v>
      </c>
      <c r="H36" s="51">
        <f t="shared" si="10"/>
        <v>27.09</v>
      </c>
      <c r="I36" s="52">
        <f t="shared" si="9"/>
        <v>135.4757816450582</v>
      </c>
      <c r="J36" s="56">
        <f t="shared" si="2"/>
        <v>11.29</v>
      </c>
      <c r="K36" s="41">
        <f t="shared" si="11"/>
        <v>3035.115868841862</v>
      </c>
      <c r="L36" s="15">
        <f t="shared" si="5"/>
        <v>2807.235868841862</v>
      </c>
      <c r="M36" s="16"/>
      <c r="N36" s="15"/>
      <c r="O36" s="32">
        <v>4.88</v>
      </c>
      <c r="P36" s="45">
        <f t="shared" si="6"/>
        <v>4.88</v>
      </c>
      <c r="Q36" s="8">
        <v>4.83608</v>
      </c>
    </row>
    <row r="37" spans="1:17" s="8" customFormat="1" ht="12.75" hidden="1">
      <c r="A37" s="18">
        <v>36</v>
      </c>
      <c r="B37" s="33">
        <f t="shared" si="0"/>
        <v>4.8</v>
      </c>
      <c r="C37" s="29">
        <f t="shared" si="7"/>
        <v>231.3452555414245</v>
      </c>
      <c r="D37" s="29">
        <f t="shared" si="8"/>
        <v>10.91135270856018</v>
      </c>
      <c r="E37" s="41">
        <f t="shared" si="12"/>
        <v>11.104572265988377</v>
      </c>
      <c r="F37" s="15">
        <f t="shared" si="3"/>
        <v>0.19321955742819774</v>
      </c>
      <c r="G37" s="33">
        <f t="shared" si="4"/>
        <v>4.7568</v>
      </c>
      <c r="H37" s="51">
        <f t="shared" si="10"/>
        <v>28.73</v>
      </c>
      <c r="I37" s="52">
        <f t="shared" si="9"/>
        <v>133.2548671918605</v>
      </c>
      <c r="J37" s="56">
        <f t="shared" si="2"/>
        <v>11.1</v>
      </c>
      <c r="K37" s="41">
        <f t="shared" si="11"/>
        <v>3197.100736033722</v>
      </c>
      <c r="L37" s="15">
        <f t="shared" si="5"/>
        <v>2940.490736033723</v>
      </c>
      <c r="M37" s="16"/>
      <c r="N37" s="15"/>
      <c r="O37" s="33">
        <v>4.8</v>
      </c>
      <c r="P37" s="45">
        <f t="shared" si="6"/>
        <v>4.8</v>
      </c>
      <c r="Q37" s="8">
        <v>4.7568</v>
      </c>
    </row>
    <row r="38" spans="1:17" s="8" customFormat="1" ht="12.75" hidden="1">
      <c r="A38" s="17">
        <v>37</v>
      </c>
      <c r="B38" s="32">
        <f t="shared" si="0"/>
        <v>4.73</v>
      </c>
      <c r="C38" s="30">
        <f t="shared" si="7"/>
        <v>231.3452555414245</v>
      </c>
      <c r="D38" s="30">
        <f t="shared" si="8"/>
        <v>10.752228814893677</v>
      </c>
      <c r="E38" s="41">
        <f t="shared" si="12"/>
        <v>10.94263058710938</v>
      </c>
      <c r="F38" s="15">
        <f t="shared" si="3"/>
        <v>0.1904017722157032</v>
      </c>
      <c r="G38" s="33">
        <f t="shared" si="4"/>
        <v>4.687430000000001</v>
      </c>
      <c r="H38" s="51">
        <f t="shared" si="10"/>
        <v>30.35</v>
      </c>
      <c r="I38" s="52">
        <f t="shared" si="9"/>
        <v>131.31156704531256</v>
      </c>
      <c r="J38" s="56">
        <f t="shared" si="2"/>
        <v>10.94</v>
      </c>
      <c r="K38" s="41">
        <f t="shared" si="11"/>
        <v>3358.7623030790346</v>
      </c>
      <c r="L38" s="15">
        <f t="shared" si="5"/>
        <v>3071.8023030790355</v>
      </c>
      <c r="M38" s="16"/>
      <c r="N38" s="15"/>
      <c r="O38" s="32">
        <v>4.73</v>
      </c>
      <c r="P38" s="45">
        <f t="shared" si="6"/>
        <v>4.73</v>
      </c>
      <c r="Q38" s="8">
        <v>4.687430000000001</v>
      </c>
    </row>
    <row r="39" spans="1:17" s="8" customFormat="1" ht="12.75" hidden="1">
      <c r="A39" s="18">
        <v>38</v>
      </c>
      <c r="B39" s="33">
        <f t="shared" si="0"/>
        <v>4.66</v>
      </c>
      <c r="C39" s="29">
        <f t="shared" si="7"/>
        <v>231.3452555414245</v>
      </c>
      <c r="D39" s="29">
        <f t="shared" si="8"/>
        <v>10.593104921227173</v>
      </c>
      <c r="E39" s="41">
        <f t="shared" si="12"/>
        <v>10.780688908230381</v>
      </c>
      <c r="F39" s="15">
        <f t="shared" si="3"/>
        <v>0.18758398700320864</v>
      </c>
      <c r="G39" s="33">
        <f t="shared" si="4"/>
        <v>4.618060000000001</v>
      </c>
      <c r="H39" s="51">
        <f t="shared" si="10"/>
        <v>31.97</v>
      </c>
      <c r="I39" s="52">
        <f t="shared" si="9"/>
        <v>129.36826689876457</v>
      </c>
      <c r="J39" s="56">
        <f t="shared" si="2"/>
        <v>10.78</v>
      </c>
      <c r="K39" s="41">
        <f t="shared" si="11"/>
        <v>3520.100569977799</v>
      </c>
      <c r="L39" s="15">
        <f t="shared" si="5"/>
        <v>3201.1705699778</v>
      </c>
      <c r="M39" s="16"/>
      <c r="N39" s="15"/>
      <c r="O39" s="33">
        <v>4.66</v>
      </c>
      <c r="P39" s="45">
        <f t="shared" si="6"/>
        <v>4.66</v>
      </c>
      <c r="Q39" s="8">
        <v>4.618060000000001</v>
      </c>
    </row>
    <row r="40" spans="1:17" s="8" customFormat="1" ht="12.75" hidden="1">
      <c r="A40" s="17">
        <v>39</v>
      </c>
      <c r="B40" s="32">
        <f t="shared" si="0"/>
        <v>4.59</v>
      </c>
      <c r="C40" s="30">
        <f t="shared" si="7"/>
        <v>231.3452555414245</v>
      </c>
      <c r="D40" s="30">
        <f t="shared" si="8"/>
        <v>10.43398102756067</v>
      </c>
      <c r="E40" s="41">
        <f t="shared" si="12"/>
        <v>10.618747229351383</v>
      </c>
      <c r="F40" s="15">
        <f t="shared" si="3"/>
        <v>0.18476620179071407</v>
      </c>
      <c r="G40" s="33">
        <f t="shared" si="4"/>
        <v>4.54869</v>
      </c>
      <c r="H40" s="51">
        <f t="shared" si="10"/>
        <v>33.59</v>
      </c>
      <c r="I40" s="52">
        <f t="shared" si="9"/>
        <v>127.42496675221659</v>
      </c>
      <c r="J40" s="56">
        <f t="shared" si="2"/>
        <v>10.62</v>
      </c>
      <c r="K40" s="41">
        <f t="shared" si="11"/>
        <v>3681.1155367300157</v>
      </c>
      <c r="L40" s="15">
        <f t="shared" si="5"/>
        <v>3328.5955367300166</v>
      </c>
      <c r="M40" s="16"/>
      <c r="N40" s="15"/>
      <c r="O40" s="32">
        <v>4.59</v>
      </c>
      <c r="P40" s="45">
        <f t="shared" si="6"/>
        <v>4.59</v>
      </c>
      <c r="Q40" s="8">
        <v>4.54869</v>
      </c>
    </row>
    <row r="41" spans="1:17" s="8" customFormat="1" ht="12.75" hidden="1">
      <c r="A41" s="18">
        <v>40</v>
      </c>
      <c r="B41" s="33">
        <f t="shared" si="0"/>
        <v>4.52</v>
      </c>
      <c r="C41" s="29">
        <f t="shared" si="7"/>
        <v>231.3452555414245</v>
      </c>
      <c r="D41" s="29">
        <f t="shared" si="8"/>
        <v>10.274857133894168</v>
      </c>
      <c r="E41" s="41">
        <f t="shared" si="12"/>
        <v>10.456805550472387</v>
      </c>
      <c r="F41" s="15">
        <f t="shared" si="3"/>
        <v>0.18194841657821953</v>
      </c>
      <c r="G41" s="33">
        <f t="shared" si="4"/>
        <v>4.4793199999999995</v>
      </c>
      <c r="H41" s="51">
        <f t="shared" si="10"/>
        <v>35.2</v>
      </c>
      <c r="I41" s="52">
        <f t="shared" si="9"/>
        <v>125.48166660566864</v>
      </c>
      <c r="J41" s="56">
        <f t="shared" si="2"/>
        <v>10.46</v>
      </c>
      <c r="K41" s="41">
        <f t="shared" si="11"/>
        <v>3841.797203335684</v>
      </c>
      <c r="L41" s="15">
        <f t="shared" si="5"/>
        <v>3454.077203335685</v>
      </c>
      <c r="M41" s="16"/>
      <c r="N41" s="15"/>
      <c r="O41" s="33">
        <v>4.52</v>
      </c>
      <c r="P41" s="45">
        <f t="shared" si="6"/>
        <v>4.52</v>
      </c>
      <c r="Q41" s="8">
        <v>4.4793199999999995</v>
      </c>
    </row>
    <row r="42" spans="1:17" s="8" customFormat="1" ht="12.75" hidden="1">
      <c r="A42" s="17">
        <v>41</v>
      </c>
      <c r="B42" s="32">
        <f t="shared" si="0"/>
        <v>4.45</v>
      </c>
      <c r="C42" s="30">
        <f t="shared" si="7"/>
        <v>231.3452555414245</v>
      </c>
      <c r="D42" s="30">
        <f t="shared" si="8"/>
        <v>10.115733240227666</v>
      </c>
      <c r="E42" s="41">
        <f t="shared" si="12"/>
        <v>10.29486387159339</v>
      </c>
      <c r="F42" s="15">
        <f t="shared" si="3"/>
        <v>0.179130631365725</v>
      </c>
      <c r="G42" s="33">
        <f t="shared" si="4"/>
        <v>4.409949999999999</v>
      </c>
      <c r="H42" s="51">
        <f t="shared" si="10"/>
        <v>36.81</v>
      </c>
      <c r="I42" s="52">
        <f t="shared" si="9"/>
        <v>123.53836645912068</v>
      </c>
      <c r="J42" s="56">
        <f t="shared" si="2"/>
        <v>10.29</v>
      </c>
      <c r="K42" s="41">
        <f t="shared" si="11"/>
        <v>4002.145569794805</v>
      </c>
      <c r="L42" s="15">
        <f t="shared" si="5"/>
        <v>3577.615569794806</v>
      </c>
      <c r="M42" s="16"/>
      <c r="N42" s="15"/>
      <c r="O42" s="32">
        <v>4.45</v>
      </c>
      <c r="P42" s="45">
        <f t="shared" si="6"/>
        <v>4.45</v>
      </c>
      <c r="Q42" s="8">
        <v>4.409949999999999</v>
      </c>
    </row>
    <row r="43" spans="1:17" s="8" customFormat="1" ht="12.75" hidden="1">
      <c r="A43" s="18">
        <v>42</v>
      </c>
      <c r="B43" s="33">
        <f t="shared" si="0"/>
        <v>4.38</v>
      </c>
      <c r="C43" s="29">
        <f t="shared" si="7"/>
        <v>231.3452555414245</v>
      </c>
      <c r="D43" s="29">
        <f t="shared" si="8"/>
        <v>9.956609346561162</v>
      </c>
      <c r="E43" s="41">
        <f t="shared" si="12"/>
        <v>10.132922192714393</v>
      </c>
      <c r="F43" s="15">
        <f t="shared" si="3"/>
        <v>0.17631284615323042</v>
      </c>
      <c r="G43" s="33">
        <f t="shared" si="4"/>
        <v>4.340579999999999</v>
      </c>
      <c r="H43" s="51">
        <f t="shared" si="10"/>
        <v>38.42</v>
      </c>
      <c r="I43" s="52">
        <f t="shared" si="9"/>
        <v>121.59506631257271</v>
      </c>
      <c r="J43" s="56">
        <f t="shared" si="2"/>
        <v>10.13</v>
      </c>
      <c r="K43" s="41">
        <f t="shared" si="11"/>
        <v>4162.160636107377</v>
      </c>
      <c r="L43" s="15">
        <f t="shared" si="5"/>
        <v>3699.210636107379</v>
      </c>
      <c r="M43" s="16"/>
      <c r="N43" s="15"/>
      <c r="O43" s="33">
        <v>4.38</v>
      </c>
      <c r="P43" s="45">
        <f t="shared" si="6"/>
        <v>4.38</v>
      </c>
      <c r="Q43" s="8">
        <v>4.340579999999999</v>
      </c>
    </row>
    <row r="44" spans="1:17" s="8" customFormat="1" ht="12.75" hidden="1">
      <c r="A44" s="17">
        <v>43</v>
      </c>
      <c r="B44" s="32">
        <f t="shared" si="0"/>
        <v>4.31</v>
      </c>
      <c r="C44" s="30">
        <f t="shared" si="7"/>
        <v>231.3452555414245</v>
      </c>
      <c r="D44" s="30">
        <f t="shared" si="8"/>
        <v>9.797485452894659</v>
      </c>
      <c r="E44" s="41">
        <f t="shared" si="12"/>
        <v>9.970980513835395</v>
      </c>
      <c r="F44" s="15">
        <f t="shared" si="3"/>
        <v>0.17349506094073586</v>
      </c>
      <c r="G44" s="33">
        <f t="shared" si="4"/>
        <v>4.271209999999999</v>
      </c>
      <c r="H44" s="51">
        <f t="shared" si="10"/>
        <v>40.02</v>
      </c>
      <c r="I44" s="52">
        <f t="shared" si="9"/>
        <v>119.65176616602474</v>
      </c>
      <c r="J44" s="56">
        <f t="shared" si="2"/>
        <v>9.97</v>
      </c>
      <c r="K44" s="41">
        <f t="shared" si="11"/>
        <v>4321.832402273402</v>
      </c>
      <c r="L44" s="15">
        <f t="shared" si="5"/>
        <v>3818.8624022734034</v>
      </c>
      <c r="M44" s="16"/>
      <c r="N44" s="15"/>
      <c r="O44" s="32">
        <v>4.31</v>
      </c>
      <c r="P44" s="45">
        <f t="shared" si="6"/>
        <v>4.31</v>
      </c>
      <c r="Q44" s="8">
        <v>4.271209999999999</v>
      </c>
    </row>
    <row r="45" spans="1:17" s="8" customFormat="1" ht="12.75" hidden="1">
      <c r="A45" s="18">
        <v>44</v>
      </c>
      <c r="B45" s="33">
        <f t="shared" si="0"/>
        <v>4.25</v>
      </c>
      <c r="C45" s="29">
        <f t="shared" si="7"/>
        <v>231.3452555414245</v>
      </c>
      <c r="D45" s="29">
        <f t="shared" si="8"/>
        <v>9.661093544037659</v>
      </c>
      <c r="E45" s="41">
        <f t="shared" si="12"/>
        <v>9.832173360510541</v>
      </c>
      <c r="F45" s="15">
        <f t="shared" si="3"/>
        <v>0.1710798164728834</v>
      </c>
      <c r="G45" s="33">
        <f t="shared" si="4"/>
        <v>4.211749999999999</v>
      </c>
      <c r="H45" s="51">
        <f t="shared" si="10"/>
        <v>41.62</v>
      </c>
      <c r="I45" s="52">
        <f t="shared" si="9"/>
        <v>117.9860803261265</v>
      </c>
      <c r="J45" s="56">
        <f t="shared" si="2"/>
        <v>9.83</v>
      </c>
      <c r="K45" s="41">
        <f t="shared" si="11"/>
        <v>4481.4384825995285</v>
      </c>
      <c r="L45" s="15">
        <f t="shared" si="5"/>
        <v>3936.8484825995297</v>
      </c>
      <c r="M45" s="16"/>
      <c r="N45" s="15"/>
      <c r="O45" s="33">
        <v>4.25</v>
      </c>
      <c r="P45" s="45">
        <f t="shared" si="6"/>
        <v>4.25</v>
      </c>
      <c r="Q45" s="8">
        <v>4.211749999999999</v>
      </c>
    </row>
    <row r="46" spans="1:17" s="8" customFormat="1" ht="12.75" hidden="1">
      <c r="A46" s="17">
        <v>45</v>
      </c>
      <c r="B46" s="32">
        <f t="shared" si="0"/>
        <v>4.19</v>
      </c>
      <c r="C46" s="30">
        <f t="shared" si="7"/>
        <v>231.3452555414245</v>
      </c>
      <c r="D46" s="30">
        <f t="shared" si="8"/>
        <v>9.524701635180655</v>
      </c>
      <c r="E46" s="41">
        <f t="shared" si="12"/>
        <v>9.693366207185687</v>
      </c>
      <c r="F46" s="15">
        <f t="shared" si="3"/>
        <v>0.16866457200503096</v>
      </c>
      <c r="G46" s="33">
        <f t="shared" si="4"/>
        <v>4.152290000000001</v>
      </c>
      <c r="H46" s="51">
        <f t="shared" si="10"/>
        <v>43.22</v>
      </c>
      <c r="I46" s="52">
        <f t="shared" si="9"/>
        <v>116.32039448622824</v>
      </c>
      <c r="J46" s="56">
        <f t="shared" si="2"/>
        <v>9.69</v>
      </c>
      <c r="K46" s="41">
        <f t="shared" si="11"/>
        <v>4640.978877085757</v>
      </c>
      <c r="L46" s="15">
        <f t="shared" si="5"/>
        <v>4053.168877085758</v>
      </c>
      <c r="M46" s="16"/>
      <c r="N46" s="15"/>
      <c r="O46" s="32">
        <v>4.19</v>
      </c>
      <c r="P46" s="45">
        <f t="shared" si="6"/>
        <v>4.19</v>
      </c>
      <c r="Q46" s="8">
        <v>4.152290000000001</v>
      </c>
    </row>
    <row r="47" spans="1:17" s="8" customFormat="1" ht="12.75" hidden="1">
      <c r="A47" s="18">
        <v>46</v>
      </c>
      <c r="B47" s="33">
        <f t="shared" si="0"/>
        <v>4.12</v>
      </c>
      <c r="C47" s="29">
        <f t="shared" si="7"/>
        <v>231.3452555414245</v>
      </c>
      <c r="D47" s="29">
        <f t="shared" si="8"/>
        <v>9.365577741514153</v>
      </c>
      <c r="E47" s="41">
        <f t="shared" si="12"/>
        <v>9.53142452830669</v>
      </c>
      <c r="F47" s="15">
        <f t="shared" si="3"/>
        <v>0.16584678679253642</v>
      </c>
      <c r="G47" s="33">
        <f t="shared" si="4"/>
        <v>4.08292</v>
      </c>
      <c r="H47" s="51">
        <f t="shared" si="10"/>
        <v>44.81</v>
      </c>
      <c r="I47" s="52">
        <f t="shared" si="9"/>
        <v>114.37709433968028</v>
      </c>
      <c r="J47" s="56">
        <f t="shared" si="2"/>
        <v>9.53</v>
      </c>
      <c r="K47" s="41">
        <f t="shared" si="11"/>
        <v>4800.165971425437</v>
      </c>
      <c r="L47" s="15">
        <f t="shared" si="5"/>
        <v>4167.545971425438</v>
      </c>
      <c r="M47" s="16"/>
      <c r="N47" s="15"/>
      <c r="O47" s="33">
        <v>4.12</v>
      </c>
      <c r="P47" s="45">
        <f t="shared" si="6"/>
        <v>4.12</v>
      </c>
      <c r="Q47" s="8">
        <v>4.08292</v>
      </c>
    </row>
    <row r="48" spans="1:17" s="8" customFormat="1" ht="12.75" hidden="1">
      <c r="A48" s="17">
        <v>47</v>
      </c>
      <c r="B48" s="32">
        <f t="shared" si="0"/>
        <v>4.06</v>
      </c>
      <c r="C48" s="30">
        <f t="shared" si="7"/>
        <v>231.3452555414245</v>
      </c>
      <c r="D48" s="30">
        <f t="shared" si="8"/>
        <v>9.22918583265715</v>
      </c>
      <c r="E48" s="41">
        <f t="shared" si="12"/>
        <v>9.392617374981834</v>
      </c>
      <c r="F48" s="15">
        <f t="shared" si="3"/>
        <v>0.1634315423246839</v>
      </c>
      <c r="G48" s="33">
        <f t="shared" si="4"/>
        <v>4.02346</v>
      </c>
      <c r="H48" s="51">
        <f t="shared" si="10"/>
        <v>46.41</v>
      </c>
      <c r="I48" s="52">
        <f t="shared" si="9"/>
        <v>112.71140849978201</v>
      </c>
      <c r="J48" s="56">
        <f t="shared" si="2"/>
        <v>9.39</v>
      </c>
      <c r="K48" s="41">
        <f t="shared" si="11"/>
        <v>4959.287379925219</v>
      </c>
      <c r="L48" s="15">
        <f t="shared" si="5"/>
        <v>4280.25737992522</v>
      </c>
      <c r="M48" s="16"/>
      <c r="N48" s="15"/>
      <c r="O48" s="32">
        <v>4.06</v>
      </c>
      <c r="P48" s="45">
        <f t="shared" si="6"/>
        <v>4.06</v>
      </c>
      <c r="Q48" s="8">
        <v>4.02346</v>
      </c>
    </row>
    <row r="49" spans="1:17" s="8" customFormat="1" ht="12.75" hidden="1">
      <c r="A49" s="18">
        <v>48</v>
      </c>
      <c r="B49" s="33">
        <f t="shared" si="0"/>
        <v>4</v>
      </c>
      <c r="C49" s="29">
        <f t="shared" si="7"/>
        <v>231.3452555414245</v>
      </c>
      <c r="D49" s="29">
        <f t="shared" si="8"/>
        <v>9.09279392380015</v>
      </c>
      <c r="E49" s="41">
        <f t="shared" si="12"/>
        <v>9.25381022165698</v>
      </c>
      <c r="F49" s="15">
        <f t="shared" si="3"/>
        <v>0.16101629785683144</v>
      </c>
      <c r="G49" s="33">
        <f t="shared" si="4"/>
        <v>3.9639999999999995</v>
      </c>
      <c r="H49" s="51">
        <f t="shared" si="10"/>
        <v>48</v>
      </c>
      <c r="I49" s="52">
        <f t="shared" si="9"/>
        <v>111.04572265988377</v>
      </c>
      <c r="J49" s="56">
        <f t="shared" si="2"/>
        <v>9.25</v>
      </c>
      <c r="K49" s="41">
        <f t="shared" si="11"/>
        <v>5118.333102585103</v>
      </c>
      <c r="L49" s="15">
        <f t="shared" si="5"/>
        <v>4391.303102585104</v>
      </c>
      <c r="M49" s="16"/>
      <c r="N49" s="15"/>
      <c r="O49" s="33">
        <v>4</v>
      </c>
      <c r="P49" s="45">
        <f t="shared" si="6"/>
        <v>4</v>
      </c>
      <c r="Q49" s="8">
        <v>3.9639999999999995</v>
      </c>
    </row>
    <row r="50" spans="1:17" s="8" customFormat="1" ht="12.75" hidden="1">
      <c r="A50" s="17">
        <v>49</v>
      </c>
      <c r="B50" s="32">
        <f t="shared" si="0"/>
        <v>3.94</v>
      </c>
      <c r="C50" s="30">
        <f t="shared" si="7"/>
        <v>231.3452555414245</v>
      </c>
      <c r="D50" s="30">
        <f t="shared" si="8"/>
        <v>8.956402014943146</v>
      </c>
      <c r="E50" s="41">
        <f t="shared" si="12"/>
        <v>9.115003068332125</v>
      </c>
      <c r="F50" s="15">
        <f t="shared" si="3"/>
        <v>0.15860105338897898</v>
      </c>
      <c r="G50" s="33">
        <f t="shared" si="4"/>
        <v>3.9045399999999995</v>
      </c>
      <c r="H50" s="51">
        <f t="shared" si="10"/>
        <v>49.59</v>
      </c>
      <c r="I50" s="52">
        <f t="shared" si="9"/>
        <v>109.3800368199855</v>
      </c>
      <c r="J50" s="56">
        <f t="shared" si="2"/>
        <v>9.12</v>
      </c>
      <c r="K50" s="41">
        <f t="shared" si="11"/>
        <v>5277.303139405089</v>
      </c>
      <c r="L50" s="15">
        <f t="shared" si="5"/>
        <v>4500.68313940509</v>
      </c>
      <c r="M50" s="16"/>
      <c r="N50" s="15"/>
      <c r="O50" s="32">
        <v>3.94</v>
      </c>
      <c r="P50" s="45">
        <f t="shared" si="6"/>
        <v>3.94</v>
      </c>
      <c r="Q50" s="8">
        <v>3.9045399999999995</v>
      </c>
    </row>
    <row r="51" spans="1:17" s="8" customFormat="1" ht="12.75" hidden="1">
      <c r="A51" s="18">
        <v>50</v>
      </c>
      <c r="B51" s="33">
        <f t="shared" si="0"/>
        <v>3.89</v>
      </c>
      <c r="C51" s="29">
        <f t="shared" si="7"/>
        <v>231.3452555414245</v>
      </c>
      <c r="D51" s="29">
        <f t="shared" si="8"/>
        <v>8.842742090895644</v>
      </c>
      <c r="E51" s="41">
        <f t="shared" si="12"/>
        <v>8.999330440561414</v>
      </c>
      <c r="F51" s="15">
        <f t="shared" si="3"/>
        <v>0.1565883496657686</v>
      </c>
      <c r="G51" s="33">
        <f t="shared" si="4"/>
        <v>3.85499</v>
      </c>
      <c r="H51" s="51">
        <f t="shared" si="10"/>
        <v>51.18</v>
      </c>
      <c r="I51" s="52">
        <f t="shared" si="9"/>
        <v>107.99196528673696</v>
      </c>
      <c r="J51" s="56">
        <f t="shared" si="2"/>
        <v>9</v>
      </c>
      <c r="K51" s="41">
        <f t="shared" si="11"/>
        <v>5436.475104691825</v>
      </c>
      <c r="L51" s="15">
        <f t="shared" si="5"/>
        <v>4608.675104691826</v>
      </c>
      <c r="M51" s="16"/>
      <c r="N51" s="15"/>
      <c r="O51" s="33">
        <v>3.89</v>
      </c>
      <c r="P51" s="45">
        <f t="shared" si="6"/>
        <v>3.89</v>
      </c>
      <c r="Q51" s="8">
        <v>3.85499</v>
      </c>
    </row>
    <row r="52" spans="1:17" s="8" customFormat="1" ht="12.75" hidden="1">
      <c r="A52" s="17">
        <v>51</v>
      </c>
      <c r="B52" s="32">
        <f t="shared" si="0"/>
        <v>3.83</v>
      </c>
      <c r="C52" s="30">
        <f t="shared" si="7"/>
        <v>231.3452555414245</v>
      </c>
      <c r="D52" s="30">
        <f t="shared" si="8"/>
        <v>8.706350182038642</v>
      </c>
      <c r="E52" s="41">
        <f t="shared" si="12"/>
        <v>8.860523287236559</v>
      </c>
      <c r="F52" s="15">
        <f t="shared" si="3"/>
        <v>0.1541731051979161</v>
      </c>
      <c r="G52" s="33">
        <f t="shared" si="4"/>
        <v>3.79553</v>
      </c>
      <c r="H52" s="51">
        <f t="shared" si="10"/>
        <v>52.77</v>
      </c>
      <c r="I52" s="52">
        <f t="shared" si="9"/>
        <v>106.3262794468387</v>
      </c>
      <c r="J52" s="56">
        <f t="shared" si="2"/>
        <v>8.86</v>
      </c>
      <c r="K52" s="41">
        <f t="shared" si="11"/>
        <v>5595.571384138664</v>
      </c>
      <c r="L52" s="15">
        <f t="shared" si="5"/>
        <v>4715.001384138664</v>
      </c>
      <c r="M52" s="16"/>
      <c r="N52" s="15"/>
      <c r="O52" s="32">
        <v>3.83</v>
      </c>
      <c r="P52" s="45">
        <f t="shared" si="6"/>
        <v>3.83</v>
      </c>
      <c r="Q52" s="8">
        <v>3.79553</v>
      </c>
    </row>
    <row r="53" spans="1:17" s="8" customFormat="1" ht="12.75" hidden="1">
      <c r="A53" s="18">
        <v>52</v>
      </c>
      <c r="B53" s="33">
        <f t="shared" si="0"/>
        <v>3.77</v>
      </c>
      <c r="C53" s="29">
        <f t="shared" si="7"/>
        <v>231.3452555414245</v>
      </c>
      <c r="D53" s="29">
        <f t="shared" si="8"/>
        <v>8.56995827318164</v>
      </c>
      <c r="E53" s="41">
        <f t="shared" si="12"/>
        <v>8.721716133911704</v>
      </c>
      <c r="F53" s="15">
        <f t="shared" si="3"/>
        <v>0.15175786073006364</v>
      </c>
      <c r="G53" s="33">
        <f t="shared" si="4"/>
        <v>3.7360700000000002</v>
      </c>
      <c r="H53" s="51">
        <f t="shared" si="10"/>
        <v>54.36</v>
      </c>
      <c r="I53" s="52">
        <f t="shared" si="9"/>
        <v>104.66059360694044</v>
      </c>
      <c r="J53" s="56">
        <f t="shared" si="2"/>
        <v>8.72</v>
      </c>
      <c r="K53" s="41">
        <f t="shared" si="11"/>
        <v>5754.591977745605</v>
      </c>
      <c r="L53" s="15">
        <f t="shared" si="5"/>
        <v>4819.661977745605</v>
      </c>
      <c r="M53" s="16"/>
      <c r="N53" s="15"/>
      <c r="O53" s="33">
        <v>3.77</v>
      </c>
      <c r="P53" s="45">
        <f t="shared" si="6"/>
        <v>3.77</v>
      </c>
      <c r="Q53" s="8">
        <v>3.7360700000000002</v>
      </c>
    </row>
    <row r="54" spans="1:17" s="8" customFormat="1" ht="12.75" hidden="1">
      <c r="A54" s="17">
        <v>53</v>
      </c>
      <c r="B54" s="32">
        <f t="shared" si="0"/>
        <v>3.72</v>
      </c>
      <c r="C54" s="30">
        <f t="shared" si="7"/>
        <v>231.3452555414245</v>
      </c>
      <c r="D54" s="30">
        <f t="shared" si="8"/>
        <v>8.456298349134139</v>
      </c>
      <c r="E54" s="41">
        <f t="shared" si="12"/>
        <v>8.606043506140992</v>
      </c>
      <c r="F54" s="15">
        <f t="shared" si="3"/>
        <v>0.14974515700685326</v>
      </c>
      <c r="G54" s="33">
        <f t="shared" si="4"/>
        <v>3.6865200000000002</v>
      </c>
      <c r="H54" s="51">
        <f t="shared" si="10"/>
        <v>55.96</v>
      </c>
      <c r="I54" s="52">
        <f t="shared" si="9"/>
        <v>103.2725220736919</v>
      </c>
      <c r="J54" s="56">
        <f t="shared" si="2"/>
        <v>8.61</v>
      </c>
      <c r="K54" s="41">
        <f t="shared" si="11"/>
        <v>5913.824499819297</v>
      </c>
      <c r="L54" s="15">
        <f t="shared" si="5"/>
        <v>4922.934499819297</v>
      </c>
      <c r="M54" s="16"/>
      <c r="N54" s="15"/>
      <c r="O54" s="32">
        <v>3.72</v>
      </c>
      <c r="P54" s="45">
        <f t="shared" si="6"/>
        <v>3.72</v>
      </c>
      <c r="Q54" s="8">
        <v>3.6865200000000002</v>
      </c>
    </row>
    <row r="55" spans="1:17" s="8" customFormat="1" ht="12.75" hidden="1">
      <c r="A55" s="18">
        <v>54</v>
      </c>
      <c r="B55" s="33">
        <f t="shared" si="0"/>
        <v>3.67</v>
      </c>
      <c r="C55" s="29">
        <f t="shared" si="7"/>
        <v>231.3452555414245</v>
      </c>
      <c r="D55" s="29">
        <f t="shared" si="8"/>
        <v>8.342638425086635</v>
      </c>
      <c r="E55" s="41">
        <f t="shared" si="12"/>
        <v>8.490370878370278</v>
      </c>
      <c r="F55" s="15">
        <f t="shared" si="3"/>
        <v>0.14773245328364285</v>
      </c>
      <c r="G55" s="33">
        <f t="shared" si="4"/>
        <v>3.6369700000000003</v>
      </c>
      <c r="H55" s="51">
        <f t="shared" si="10"/>
        <v>57.55</v>
      </c>
      <c r="I55" s="52">
        <f t="shared" si="9"/>
        <v>101.88445054044334</v>
      </c>
      <c r="J55" s="56">
        <f t="shared" si="2"/>
        <v>8.49</v>
      </c>
      <c r="K55" s="41">
        <f t="shared" si="11"/>
        <v>6073.25895035974</v>
      </c>
      <c r="L55" s="15">
        <f t="shared" si="5"/>
        <v>5024.8189503597405</v>
      </c>
      <c r="M55" s="16"/>
      <c r="N55" s="15"/>
      <c r="O55" s="33">
        <v>3.67</v>
      </c>
      <c r="P55" s="45">
        <f t="shared" si="6"/>
        <v>3.67</v>
      </c>
      <c r="Q55" s="8">
        <v>3.6369700000000003</v>
      </c>
    </row>
    <row r="56" spans="1:17" s="8" customFormat="1" ht="12.75" hidden="1">
      <c r="A56" s="17">
        <v>55</v>
      </c>
      <c r="B56" s="32">
        <f t="shared" si="0"/>
        <v>3.62</v>
      </c>
      <c r="C56" s="30">
        <f t="shared" si="7"/>
        <v>231.3452555414245</v>
      </c>
      <c r="D56" s="30">
        <f t="shared" si="8"/>
        <v>8.228978501039135</v>
      </c>
      <c r="E56" s="41">
        <f t="shared" si="12"/>
        <v>8.374698250599568</v>
      </c>
      <c r="F56" s="15">
        <f t="shared" si="3"/>
        <v>0.1457197495604325</v>
      </c>
      <c r="G56" s="33">
        <f t="shared" si="4"/>
        <v>3.58742</v>
      </c>
      <c r="H56" s="51">
        <f t="shared" si="10"/>
        <v>59.14</v>
      </c>
      <c r="I56" s="52">
        <f t="shared" si="9"/>
        <v>100.49637900719482</v>
      </c>
      <c r="J56" s="56">
        <f t="shared" si="2"/>
        <v>8.37</v>
      </c>
      <c r="K56" s="41">
        <f t="shared" si="11"/>
        <v>6232.895329366936</v>
      </c>
      <c r="L56" s="15">
        <f t="shared" si="5"/>
        <v>5125.315329366936</v>
      </c>
      <c r="M56" s="16"/>
      <c r="N56" s="15"/>
      <c r="O56" s="32">
        <v>3.62</v>
      </c>
      <c r="P56" s="45">
        <f t="shared" si="6"/>
        <v>3.62</v>
      </c>
      <c r="Q56" s="8">
        <v>3.58742</v>
      </c>
    </row>
    <row r="57" spans="1:17" s="8" customFormat="1" ht="12.75" hidden="1">
      <c r="A57" s="18">
        <v>56</v>
      </c>
      <c r="B57" s="33">
        <f t="shared" si="0"/>
        <v>3.57</v>
      </c>
      <c r="C57" s="29">
        <f t="shared" si="7"/>
        <v>231.3452555414245</v>
      </c>
      <c r="D57" s="29">
        <f t="shared" si="8"/>
        <v>8.115318576991632</v>
      </c>
      <c r="E57" s="41">
        <f t="shared" si="12"/>
        <v>8.259025622828855</v>
      </c>
      <c r="F57" s="15">
        <f t="shared" si="3"/>
        <v>0.14370704583722207</v>
      </c>
      <c r="G57" s="33">
        <f t="shared" si="4"/>
        <v>3.53787</v>
      </c>
      <c r="H57" s="51">
        <f t="shared" si="10"/>
        <v>60.73</v>
      </c>
      <c r="I57" s="52">
        <f t="shared" si="9"/>
        <v>99.10830747394625</v>
      </c>
      <c r="J57" s="56">
        <f t="shared" si="2"/>
        <v>8.26</v>
      </c>
      <c r="K57" s="41">
        <f t="shared" si="11"/>
        <v>6392.733636840881</v>
      </c>
      <c r="L57" s="15">
        <f t="shared" si="5"/>
        <v>5224.423636840882</v>
      </c>
      <c r="M57" s="16"/>
      <c r="N57" s="15"/>
      <c r="O57" s="33">
        <v>3.57</v>
      </c>
      <c r="P57" s="45">
        <f t="shared" si="6"/>
        <v>3.57</v>
      </c>
      <c r="Q57" s="8">
        <v>3.53787</v>
      </c>
    </row>
    <row r="58" spans="1:17" s="8" customFormat="1" ht="12.75" hidden="1">
      <c r="A58" s="17">
        <v>57</v>
      </c>
      <c r="B58" s="32">
        <f t="shared" si="0"/>
        <v>3.52</v>
      </c>
      <c r="C58" s="30">
        <f t="shared" si="7"/>
        <v>231.3452555414245</v>
      </c>
      <c r="D58" s="30">
        <f t="shared" si="8"/>
        <v>8.001658652944132</v>
      </c>
      <c r="E58" s="41">
        <f t="shared" si="12"/>
        <v>8.143352995058143</v>
      </c>
      <c r="F58" s="15">
        <f t="shared" si="3"/>
        <v>0.14169434211401166</v>
      </c>
      <c r="G58" s="33">
        <f t="shared" si="4"/>
        <v>3.4883200000000003</v>
      </c>
      <c r="H58" s="51">
        <f t="shared" si="10"/>
        <v>62.33</v>
      </c>
      <c r="I58" s="52">
        <f t="shared" si="9"/>
        <v>97.7202359406977</v>
      </c>
      <c r="J58" s="56">
        <f t="shared" si="2"/>
        <v>8.14</v>
      </c>
      <c r="K58" s="41">
        <f t="shared" si="11"/>
        <v>6552.783872781579</v>
      </c>
      <c r="L58" s="15">
        <f t="shared" si="5"/>
        <v>5322.143872781579</v>
      </c>
      <c r="M58" s="16"/>
      <c r="N58" s="15"/>
      <c r="O58" s="32">
        <v>3.52</v>
      </c>
      <c r="P58" s="45">
        <f t="shared" si="6"/>
        <v>3.52</v>
      </c>
      <c r="Q58" s="8">
        <v>3.4883200000000003</v>
      </c>
    </row>
    <row r="59" spans="1:17" s="8" customFormat="1" ht="12.75" hidden="1">
      <c r="A59" s="18">
        <v>58</v>
      </c>
      <c r="B59" s="33">
        <f t="shared" si="0"/>
        <v>3.48</v>
      </c>
      <c r="C59" s="29">
        <f t="shared" si="7"/>
        <v>231.3452555414245</v>
      </c>
      <c r="D59" s="29">
        <f t="shared" si="8"/>
        <v>7.910730713706131</v>
      </c>
      <c r="E59" s="41">
        <f t="shared" si="12"/>
        <v>8.050814892841574</v>
      </c>
      <c r="F59" s="15">
        <f t="shared" si="3"/>
        <v>0.14008417913544338</v>
      </c>
      <c r="G59" s="33">
        <f t="shared" si="4"/>
        <v>3.4486799999999995</v>
      </c>
      <c r="H59" s="51">
        <f t="shared" si="10"/>
        <v>63.93</v>
      </c>
      <c r="I59" s="52">
        <f t="shared" si="9"/>
        <v>96.6097787140989</v>
      </c>
      <c r="J59" s="56">
        <f t="shared" si="2"/>
        <v>8.05</v>
      </c>
      <c r="K59" s="41">
        <f t="shared" si="11"/>
        <v>6713.323651495678</v>
      </c>
      <c r="L59" s="15">
        <f t="shared" si="5"/>
        <v>5418.753651495678</v>
      </c>
      <c r="M59" s="16"/>
      <c r="N59" s="15"/>
      <c r="O59" s="33">
        <v>3.48</v>
      </c>
      <c r="P59" s="45">
        <f t="shared" si="6"/>
        <v>3.48</v>
      </c>
      <c r="Q59" s="8">
        <v>3.4486799999999995</v>
      </c>
    </row>
    <row r="60" spans="1:17" s="8" customFormat="1" ht="12.75" hidden="1">
      <c r="A60" s="17">
        <v>59</v>
      </c>
      <c r="B60" s="32">
        <f t="shared" si="0"/>
        <v>3.43</v>
      </c>
      <c r="C60" s="30">
        <f t="shared" si="7"/>
        <v>231.3452555414245</v>
      </c>
      <c r="D60" s="30">
        <f t="shared" si="8"/>
        <v>7.797070789658627</v>
      </c>
      <c r="E60" s="41">
        <f t="shared" si="12"/>
        <v>7.93514226507086</v>
      </c>
      <c r="F60" s="15">
        <f t="shared" si="3"/>
        <v>0.13807147541223297</v>
      </c>
      <c r="G60" s="33">
        <f t="shared" si="4"/>
        <v>3.39913</v>
      </c>
      <c r="H60" s="51">
        <f t="shared" si="10"/>
        <v>65.53</v>
      </c>
      <c r="I60" s="52">
        <f t="shared" si="9"/>
        <v>95.22170718085033</v>
      </c>
      <c r="J60" s="56">
        <f t="shared" si="2"/>
        <v>7.94</v>
      </c>
      <c r="K60" s="41">
        <f t="shared" si="11"/>
        <v>6874.075358676528</v>
      </c>
      <c r="L60" s="15">
        <f t="shared" si="5"/>
        <v>5513.975358676528</v>
      </c>
      <c r="M60" s="16"/>
      <c r="N60" s="15"/>
      <c r="O60" s="32">
        <v>3.43</v>
      </c>
      <c r="P60" s="45">
        <f t="shared" si="6"/>
        <v>3.43</v>
      </c>
      <c r="Q60" s="8">
        <v>3.39913</v>
      </c>
    </row>
    <row r="61" spans="1:17" s="8" customFormat="1" ht="12.75" hidden="1">
      <c r="A61" s="18">
        <v>60</v>
      </c>
      <c r="B61" s="33">
        <f t="shared" si="0"/>
        <v>3.39</v>
      </c>
      <c r="C61" s="29">
        <f t="shared" si="7"/>
        <v>231.3452555414245</v>
      </c>
      <c r="D61" s="29">
        <f t="shared" si="8"/>
        <v>7.706142850420626</v>
      </c>
      <c r="E61" s="41">
        <f t="shared" si="12"/>
        <v>7.842604162854291</v>
      </c>
      <c r="F61" s="15">
        <f t="shared" si="3"/>
        <v>0.13646131243366466</v>
      </c>
      <c r="G61" s="33">
        <f t="shared" si="4"/>
        <v>3.3594900000000005</v>
      </c>
      <c r="H61" s="51">
        <f t="shared" si="10"/>
        <v>67.13</v>
      </c>
      <c r="I61" s="52">
        <f t="shared" si="9"/>
        <v>94.11124995425149</v>
      </c>
      <c r="J61" s="56">
        <f t="shared" si="2"/>
        <v>7.84</v>
      </c>
      <c r="K61" s="41">
        <f t="shared" si="11"/>
        <v>7035.316608630779</v>
      </c>
      <c r="L61" s="15">
        <f t="shared" si="5"/>
        <v>5608.08660863078</v>
      </c>
      <c r="M61" s="16"/>
      <c r="N61" s="15"/>
      <c r="O61" s="33">
        <v>3.39</v>
      </c>
      <c r="P61" s="45">
        <f t="shared" si="6"/>
        <v>3.39</v>
      </c>
      <c r="Q61" s="8">
        <v>3.3594900000000005</v>
      </c>
    </row>
    <row r="62" spans="1:17" s="8" customFormat="1" ht="12.75" hidden="1">
      <c r="A62" s="17">
        <v>61</v>
      </c>
      <c r="B62" s="32">
        <f t="shared" si="0"/>
        <v>3.33</v>
      </c>
      <c r="C62" s="30">
        <f t="shared" si="7"/>
        <v>231.3452555414245</v>
      </c>
      <c r="D62" s="30">
        <f t="shared" si="8"/>
        <v>7.5697509415636235</v>
      </c>
      <c r="E62" s="41">
        <f t="shared" si="12"/>
        <v>7.703797009529436</v>
      </c>
      <c r="F62" s="15">
        <f t="shared" si="3"/>
        <v>0.13404606796581217</v>
      </c>
      <c r="G62" s="33">
        <f t="shared" si="4"/>
        <v>3.3000299999999996</v>
      </c>
      <c r="H62" s="51">
        <f t="shared" si="10"/>
        <v>68.74</v>
      </c>
      <c r="I62" s="52">
        <f t="shared" si="9"/>
        <v>92.44556411435323</v>
      </c>
      <c r="J62" s="56">
        <f t="shared" si="2"/>
        <v>7.7</v>
      </c>
      <c r="K62" s="41">
        <f t="shared" si="11"/>
        <v>7196.502172745132</v>
      </c>
      <c r="L62" s="15">
        <f t="shared" si="5"/>
        <v>5700.532172745133</v>
      </c>
      <c r="M62" s="16"/>
      <c r="N62" s="15"/>
      <c r="O62" s="32">
        <v>3.33</v>
      </c>
      <c r="P62" s="45">
        <f t="shared" si="6"/>
        <v>3.33</v>
      </c>
      <c r="Q62" s="8">
        <v>3.3000299999999996</v>
      </c>
    </row>
    <row r="63" spans="1:17" s="8" customFormat="1" ht="12.75" hidden="1">
      <c r="A63" s="18">
        <v>62</v>
      </c>
      <c r="B63" s="33">
        <f t="shared" si="0"/>
        <v>3.27</v>
      </c>
      <c r="C63" s="29">
        <f t="shared" si="7"/>
        <v>231.3452555414245</v>
      </c>
      <c r="D63" s="29">
        <f t="shared" si="8"/>
        <v>7.433359032706622</v>
      </c>
      <c r="E63" s="41">
        <f t="shared" si="12"/>
        <v>7.564989856204582</v>
      </c>
      <c r="F63" s="15">
        <f t="shared" si="3"/>
        <v>0.13163082349795974</v>
      </c>
      <c r="G63" s="33">
        <f t="shared" si="4"/>
        <v>3.2405700000000004</v>
      </c>
      <c r="H63" s="51">
        <f t="shared" si="10"/>
        <v>70.35</v>
      </c>
      <c r="I63" s="52">
        <f t="shared" si="9"/>
        <v>90.77987827445497</v>
      </c>
      <c r="J63" s="56">
        <f t="shared" si="2"/>
        <v>7.56</v>
      </c>
      <c r="K63" s="41">
        <f t="shared" si="11"/>
        <v>7357.632051019587</v>
      </c>
      <c r="L63" s="15">
        <f t="shared" si="5"/>
        <v>5791.312051019588</v>
      </c>
      <c r="M63" s="16"/>
      <c r="N63" s="15"/>
      <c r="O63" s="33">
        <v>3.27</v>
      </c>
      <c r="P63" s="45">
        <f t="shared" si="6"/>
        <v>3.27</v>
      </c>
      <c r="Q63" s="8">
        <v>3.2405700000000004</v>
      </c>
    </row>
    <row r="64" spans="1:17" s="8" customFormat="1" ht="12.75" hidden="1">
      <c r="A64" s="17">
        <v>63</v>
      </c>
      <c r="B64" s="32">
        <f t="shared" si="0"/>
        <v>3.22</v>
      </c>
      <c r="C64" s="30">
        <f t="shared" si="7"/>
        <v>231.3452555414245</v>
      </c>
      <c r="D64" s="30">
        <f t="shared" si="8"/>
        <v>7.319699108659121</v>
      </c>
      <c r="E64" s="41">
        <f t="shared" si="12"/>
        <v>7.44931722843387</v>
      </c>
      <c r="F64" s="15">
        <f t="shared" si="3"/>
        <v>0.12961811977474935</v>
      </c>
      <c r="G64" s="33">
        <f t="shared" si="4"/>
        <v>3.19102</v>
      </c>
      <c r="H64" s="51">
        <f t="shared" si="10"/>
        <v>71.97</v>
      </c>
      <c r="I64" s="52">
        <f t="shared" si="9"/>
        <v>89.39180674120644</v>
      </c>
      <c r="J64" s="56">
        <f t="shared" si="2"/>
        <v>7.45</v>
      </c>
      <c r="K64" s="41">
        <f t="shared" si="11"/>
        <v>7518.9938577607945</v>
      </c>
      <c r="L64" s="15">
        <f t="shared" si="5"/>
        <v>5880.703857760795</v>
      </c>
      <c r="M64" s="16"/>
      <c r="N64" s="15"/>
      <c r="O64" s="32">
        <v>3.22</v>
      </c>
      <c r="P64" s="45">
        <f t="shared" si="6"/>
        <v>3.22</v>
      </c>
      <c r="Q64" s="8">
        <v>3.19102</v>
      </c>
    </row>
    <row r="65" spans="1:17" s="8" customFormat="1" ht="12.75" hidden="1">
      <c r="A65" s="18">
        <v>64</v>
      </c>
      <c r="B65" s="33">
        <f t="shared" si="0"/>
        <v>3.16</v>
      </c>
      <c r="C65" s="29">
        <f t="shared" si="7"/>
        <v>231.3452555414245</v>
      </c>
      <c r="D65" s="29">
        <f t="shared" si="8"/>
        <v>7.183307199802118</v>
      </c>
      <c r="E65" s="41">
        <f t="shared" si="12"/>
        <v>7.310510075109015</v>
      </c>
      <c r="F65" s="15">
        <f t="shared" si="3"/>
        <v>0.12720287530689686</v>
      </c>
      <c r="G65" s="33">
        <f t="shared" si="4"/>
        <v>3.1315600000000003</v>
      </c>
      <c r="H65" s="51">
        <f t="shared" si="10"/>
        <v>73.58</v>
      </c>
      <c r="I65" s="52">
        <f t="shared" si="9"/>
        <v>87.72612090130818</v>
      </c>
      <c r="J65" s="56">
        <f t="shared" si="2"/>
        <v>7.31</v>
      </c>
      <c r="K65" s="41">
        <f t="shared" si="11"/>
        <v>7680.299978662103</v>
      </c>
      <c r="L65" s="15">
        <f t="shared" si="5"/>
        <v>5968.429978662103</v>
      </c>
      <c r="M65" s="16"/>
      <c r="N65" s="15"/>
      <c r="O65" s="33">
        <v>3.16</v>
      </c>
      <c r="P65" s="45">
        <f t="shared" si="6"/>
        <v>3.16</v>
      </c>
      <c r="Q65" s="8">
        <v>3.1315600000000003</v>
      </c>
    </row>
    <row r="66" spans="1:17" s="8" customFormat="1" ht="12.75" hidden="1">
      <c r="A66" s="17">
        <v>65</v>
      </c>
      <c r="B66" s="34">
        <f t="shared" si="0"/>
        <v>3.1</v>
      </c>
      <c r="C66" s="30">
        <f t="shared" si="7"/>
        <v>231.3452555414245</v>
      </c>
      <c r="D66" s="30">
        <f t="shared" si="8"/>
        <v>7.046915290945116</v>
      </c>
      <c r="E66" s="41">
        <f t="shared" si="12"/>
        <v>7.171702921784161</v>
      </c>
      <c r="F66" s="15">
        <f t="shared" si="3"/>
        <v>0.1247876308390444</v>
      </c>
      <c r="G66" s="33">
        <f t="shared" si="4"/>
        <v>3.0721000000000003</v>
      </c>
      <c r="H66" s="51">
        <f t="shared" si="10"/>
        <v>75.19</v>
      </c>
      <c r="I66" s="52">
        <f t="shared" si="9"/>
        <v>86.06043506140993</v>
      </c>
      <c r="J66" s="56">
        <f t="shared" si="2"/>
        <v>7.17</v>
      </c>
      <c r="K66" s="41">
        <f t="shared" si="11"/>
        <v>7841.550413723513</v>
      </c>
      <c r="L66" s="15">
        <f t="shared" si="5"/>
        <v>6054.4904137235135</v>
      </c>
      <c r="N66" s="15"/>
      <c r="O66" s="34">
        <v>3.1</v>
      </c>
      <c r="P66" s="45">
        <f t="shared" si="6"/>
        <v>3.1</v>
      </c>
      <c r="Q66" s="8">
        <v>3.0721000000000003</v>
      </c>
    </row>
    <row r="67" spans="1:14" s="8" customFormat="1" ht="12.75" hidden="1">
      <c r="A67" s="18">
        <v>66</v>
      </c>
      <c r="B67" s="35"/>
      <c r="C67" s="28"/>
      <c r="D67" s="19"/>
      <c r="H67" s="21"/>
      <c r="I67" s="15"/>
      <c r="L67" s="15"/>
      <c r="N67" s="15"/>
    </row>
    <row r="68" spans="1:11" s="8" customFormat="1" ht="12.75" hidden="1">
      <c r="A68" s="22">
        <v>67</v>
      </c>
      <c r="B68" s="27"/>
      <c r="C68" s="23"/>
      <c r="D68" s="23"/>
      <c r="H68" s="21"/>
      <c r="I68" s="15"/>
      <c r="K68" s="41"/>
    </row>
    <row r="69" spans="2:7" s="8" customFormat="1" ht="12.75" hidden="1">
      <c r="B69" s="45">
        <f>SUM(B19:B68)/(66-D4)</f>
        <v>4.543541666666667</v>
      </c>
      <c r="C69" s="24" t="s">
        <v>1</v>
      </c>
      <c r="D69" s="24"/>
      <c r="E69" s="41">
        <f>SUM(E51:E66)</f>
        <v>129.4839395265353</v>
      </c>
      <c r="F69" s="15"/>
      <c r="G69" s="45">
        <f>SUM(G19:G68)/(66-D4)</f>
        <v>4.502649791666666</v>
      </c>
    </row>
    <row r="70" ht="12.75" hidden="1">
      <c r="G70" s="8"/>
    </row>
    <row r="71" spans="1:12" ht="43.5" customHeight="1" hidden="1">
      <c r="A71" s="59" t="s">
        <v>16</v>
      </c>
      <c r="B71" s="60"/>
      <c r="C71" s="60"/>
      <c r="D71" s="60"/>
      <c r="L71" s="46"/>
    </row>
  </sheetData>
  <sheetProtection password="F655" sheet="1"/>
  <mergeCells count="5">
    <mergeCell ref="F4:H4"/>
    <mergeCell ref="A4:C4"/>
    <mergeCell ref="A7:C7"/>
    <mergeCell ref="A10:D10"/>
    <mergeCell ref="A71:D71"/>
  </mergeCells>
  <dataValidations count="3">
    <dataValidation type="list" allowBlank="1" showInputMessage="1" showErrorMessage="1" sqref="I4 D4">
      <formula1>$A$19:$A$66</formula1>
    </dataValidation>
    <dataValidation type="decimal" operator="greaterThanOrEqual" allowBlank="1" showInputMessage="1" showErrorMessage="1" sqref="D6">
      <formula1>400</formula1>
    </dataValidation>
    <dataValidation type="whole" operator="greaterThan" allowBlank="1" showErrorMessage="1" errorTitle="Falsche Eingabe" sqref="D7">
      <formula1>400</formula1>
    </dataValidation>
  </dataValidations>
  <printOptions/>
  <pageMargins left="0.7874015748031497" right="0.7874015748031497" top="0.7874015748031497" bottom="0.5905511811023623" header="0.31496062992125984" footer="0.5118110236220472"/>
  <pageSetup horizontalDpi="600" verticalDpi="600" orientation="portrait" paperSize="9" r:id="rId3"/>
  <headerFooter alignWithMargins="0">
    <oddHeader>&amp;R&amp;G</oddHeader>
  </headerFooter>
  <ignoredErrors>
    <ignoredError sqref="K7" evalError="1"/>
  </ignoredError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profine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fiedler</dc:creator>
  <cp:keywords/>
  <dc:description/>
  <cp:lastModifiedBy>Claudia Stahl</cp:lastModifiedBy>
  <cp:lastPrinted>2013-09-27T08:25:04Z</cp:lastPrinted>
  <dcterms:created xsi:type="dcterms:W3CDTF">2011-12-27T09:25:26Z</dcterms:created>
  <dcterms:modified xsi:type="dcterms:W3CDTF">2024-02-29T14:07:03Z</dcterms:modified>
  <cp:category/>
  <cp:version/>
  <cp:contentType/>
  <cp:contentStatus/>
</cp:coreProperties>
</file>